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365" yWindow="495" windowWidth="21255" windowHeight="12555" tabRatio="948" firstSheet="53" activeTab="53"/>
  </bookViews>
  <sheets>
    <sheet name="1" sheetId="1" state="hidden" r:id="rId1"/>
    <sheet name="2" sheetId="4" state="hidden" r:id="rId2"/>
    <sheet name="2_tabulka 2" sheetId="52" state="hidden" r:id="rId3"/>
    <sheet name="3" sheetId="5" state="hidden" r:id="rId4"/>
    <sheet name="4" sheetId="6" state="hidden" r:id="rId5"/>
    <sheet name="5" sheetId="7" state="hidden" r:id="rId6"/>
    <sheet name="6" sheetId="8" state="hidden" r:id="rId7"/>
    <sheet name="7" sheetId="9" state="hidden" r:id="rId8"/>
    <sheet name="8" sheetId="10" state="hidden" r:id="rId9"/>
    <sheet name="9" sheetId="11" state="hidden" r:id="rId10"/>
    <sheet name="10" sheetId="12" state="hidden" r:id="rId11"/>
    <sheet name="11" sheetId="13" state="hidden" r:id="rId12"/>
    <sheet name="12" sheetId="14" state="hidden" r:id="rId13"/>
    <sheet name="12_tabulka c.2" sheetId="53" state="hidden" r:id="rId14"/>
    <sheet name="13" sheetId="15" state="hidden" r:id="rId15"/>
    <sheet name="14_tabulka 1 a 3" sheetId="56" state="hidden" r:id="rId16"/>
    <sheet name="14_tabulka 2 a 4" sheetId="57" state="hidden" r:id="rId17"/>
    <sheet name="15" sheetId="17" state="hidden" r:id="rId18"/>
    <sheet name="16" sheetId="18" state="hidden" r:id="rId19"/>
    <sheet name="16_tabulka c.2" sheetId="54" state="hidden" r:id="rId20"/>
    <sheet name="17" sheetId="19" state="hidden" r:id="rId21"/>
    <sheet name="18" sheetId="20" state="hidden" r:id="rId22"/>
    <sheet name="18_tabulka c.2" sheetId="55" state="hidden" r:id="rId23"/>
    <sheet name="19" sheetId="21" state="hidden" r:id="rId24"/>
    <sheet name="20" sheetId="22" state="hidden" r:id="rId25"/>
    <sheet name="21" sheetId="23" state="hidden" r:id="rId26"/>
    <sheet name="22" sheetId="24" state="hidden" r:id="rId27"/>
    <sheet name="23" sheetId="25" state="hidden" r:id="rId28"/>
    <sheet name="24" sheetId="26" state="hidden" r:id="rId29"/>
    <sheet name="24_tabulky 3 a 4" sheetId="50" state="hidden" r:id="rId30"/>
    <sheet name="25" sheetId="27" state="hidden" r:id="rId31"/>
    <sheet name="26" sheetId="28" state="hidden" r:id="rId32"/>
    <sheet name="27" sheetId="30" state="hidden" r:id="rId33"/>
    <sheet name="28" sheetId="31" state="hidden" r:id="rId34"/>
    <sheet name="29" sheetId="32" state="hidden" r:id="rId35"/>
    <sheet name="30" sheetId="29" state="hidden" r:id="rId36"/>
    <sheet name="31" sheetId="33" state="hidden" r:id="rId37"/>
    <sheet name="32" sheetId="34" state="hidden" r:id="rId38"/>
    <sheet name="32_tabulka 2" sheetId="59" state="hidden" r:id="rId39"/>
    <sheet name="33" sheetId="35" state="hidden" r:id="rId40"/>
    <sheet name="34" sheetId="36" state="hidden" r:id="rId41"/>
    <sheet name="42" sheetId="44" state="hidden" r:id="rId42"/>
    <sheet name="43" sheetId="45" state="hidden" r:id="rId43"/>
    <sheet name="44" sheetId="46" state="hidden" r:id="rId44"/>
    <sheet name="35" sheetId="37" state="hidden" r:id="rId45"/>
    <sheet name="36" sheetId="38" state="hidden" r:id="rId46"/>
    <sheet name="37" sheetId="39" state="hidden" r:id="rId47"/>
    <sheet name="38" sheetId="40" state="hidden" r:id="rId48"/>
    <sheet name="39" sheetId="41" state="hidden" r:id="rId49"/>
    <sheet name="40" sheetId="42" state="hidden" r:id="rId50"/>
    <sheet name="41" sheetId="43" state="hidden" r:id="rId51"/>
    <sheet name="45" sheetId="47" state="hidden" r:id="rId52"/>
    <sheet name="46" sheetId="48" state="hidden" r:id="rId53"/>
    <sheet name="Notes- SK Template" sheetId="71" r:id="rId54"/>
    <sheet name="BS old" sheetId="60" state="hidden" r:id="rId55"/>
    <sheet name="P&amp;L old" sheetId="61" state="hidden" r:id="rId56"/>
    <sheet name="Notes-SK Cover sheet" sheetId="85" state="hidden" r:id="rId57"/>
    <sheet name="BS-SK Statutory old" sheetId="66" state="hidden" r:id="rId58"/>
    <sheet name="IS-SK Statutoryold " sheetId="68" state="hidden" r:id="rId59"/>
    <sheet name="IS-SK Cover sheet" sheetId="67" state="hidden" r:id="rId60"/>
    <sheet name="Cash Flow SK" sheetId="62" r:id="rId61"/>
    <sheet name="BS-E Cover sheet" sheetId="72" state="hidden" r:id="rId62"/>
    <sheet name="BS- E Statutory" sheetId="78" state="hidden" r:id="rId63"/>
    <sheet name="IS-E Cover sheet" sheetId="75" state="hidden" r:id="rId64"/>
    <sheet name="IS-E Statutory m" sheetId="76" state="hidden" r:id="rId65"/>
    <sheet name="Notes-E Cover sheet" sheetId="87" state="hidden" r:id="rId66"/>
    <sheet name="G-Cover sheet" sheetId="96" state="hidden" r:id="rId67"/>
    <sheet name="BS-G Cover sheet" sheetId="83" state="hidden" r:id="rId68"/>
    <sheet name="BS - G Statutoryo" sheetId="80" state="hidden" r:id="rId69"/>
    <sheet name="IS-G Cover sheet" sheetId="84" state="hidden" r:id="rId70"/>
    <sheet name="BS-G Statutory" sheetId="101" state="hidden" r:id="rId71"/>
    <sheet name="IS-G Statutory" sheetId="103" state="hidden" r:id="rId72"/>
  </sheets>
  <externalReferences>
    <externalReference r:id="rId73"/>
  </externalReferences>
  <definedNames>
    <definedName name="_Fill" localSheetId="68" hidden="1">#REF!</definedName>
    <definedName name="_Fill" localSheetId="67" hidden="1">#REF!</definedName>
    <definedName name="_Fill" localSheetId="70" hidden="1">#REF!</definedName>
    <definedName name="_Fill" localSheetId="57" hidden="1">#REF!</definedName>
    <definedName name="_Fill" localSheetId="66" hidden="1">#REF!</definedName>
    <definedName name="_Fill" localSheetId="69" hidden="1">#REF!</definedName>
    <definedName name="_Fill" localSheetId="71" hidden="1">#REF!</definedName>
    <definedName name="_Fill" localSheetId="59" hidden="1">#REF!</definedName>
    <definedName name="_Fill" localSheetId="58" hidden="1">#REF!</definedName>
    <definedName name="_Fill" localSheetId="56" hidden="1">#REF!</definedName>
    <definedName name="_Fill" hidden="1">#REF!</definedName>
    <definedName name="_Toc474124192" localSheetId="53">'Notes- SK Template'!$D$55</definedName>
    <definedName name="ARA_Threshold" localSheetId="70">#REF!</definedName>
    <definedName name="ARA_Threshold" localSheetId="66">#REF!</definedName>
    <definedName name="ARA_Threshold" localSheetId="71">#REF!</definedName>
    <definedName name="ARA_Threshold">#REF!</definedName>
    <definedName name="ARP_Threshold" localSheetId="70">#REF!</definedName>
    <definedName name="ARP_Threshold" localSheetId="66">#REF!</definedName>
    <definedName name="ARP_Threshold" localSheetId="71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70">#REF!</definedName>
    <definedName name="CY_Accounts_Receivable" localSheetId="66">#REF!</definedName>
    <definedName name="CY_Accounts_Receivable" localSheetId="71">#REF!</definedName>
    <definedName name="CY_Accounts_Receivable">#REF!</definedName>
    <definedName name="CY_Administration" localSheetId="70">#REF!</definedName>
    <definedName name="CY_Administration" localSheetId="66">#REF!</definedName>
    <definedName name="CY_Administration" localSheetId="71">#REF!</definedName>
    <definedName name="CY_Administration">#REF!</definedName>
    <definedName name="CY_Cash" localSheetId="70">#REF!</definedName>
    <definedName name="CY_Cash" localSheetId="66">#REF!</definedName>
    <definedName name="CY_Cash" localSheetId="71">#REF!</definedName>
    <definedName name="CY_Cash">#REF!</definedName>
    <definedName name="CY_Common_Equity" localSheetId="70">#REF!</definedName>
    <definedName name="CY_Common_Equity" localSheetId="66">#REF!</definedName>
    <definedName name="CY_Common_Equity" localSheetId="71">#REF!</definedName>
    <definedName name="CY_Common_Equity">#REF!</definedName>
    <definedName name="CY_Cost_of_Sales" localSheetId="70">#REF!</definedName>
    <definedName name="CY_Cost_of_Sales" localSheetId="66">#REF!</definedName>
    <definedName name="CY_Cost_of_Sales" localSheetId="71">#REF!</definedName>
    <definedName name="CY_Cost_of_Sales">#REF!</definedName>
    <definedName name="CY_Current_Liabilities" localSheetId="70">#REF!</definedName>
    <definedName name="CY_Current_Liabilities" localSheetId="66">#REF!</definedName>
    <definedName name="CY_Current_Liabilities" localSheetId="71">#REF!</definedName>
    <definedName name="CY_Current_Liabilities">#REF!</definedName>
    <definedName name="CY_Depreciation" localSheetId="70">#REF!</definedName>
    <definedName name="CY_Depreciation" localSheetId="66">#REF!</definedName>
    <definedName name="CY_Depreciation" localSheetId="71">#REF!</definedName>
    <definedName name="CY_Depreciation">#REF!</definedName>
    <definedName name="CY_Gross_Profit" localSheetId="70">#REF!</definedName>
    <definedName name="CY_Gross_Profit" localSheetId="66">#REF!</definedName>
    <definedName name="CY_Gross_Profit" localSheetId="71">#REF!</definedName>
    <definedName name="CY_Gross_Profit">#REF!</definedName>
    <definedName name="CY_Inc_Bef_Tax" localSheetId="70">#REF!</definedName>
    <definedName name="CY_Inc_Bef_Tax" localSheetId="66">#REF!</definedName>
    <definedName name="CY_Inc_Bef_Tax" localSheetId="71">#REF!</definedName>
    <definedName name="CY_Inc_Bef_Tax">#REF!</definedName>
    <definedName name="CY_Intangible_Assets" localSheetId="70">#REF!</definedName>
    <definedName name="CY_Intangible_Assets" localSheetId="66">#REF!</definedName>
    <definedName name="CY_Intangible_Assets" localSheetId="71">#REF!</definedName>
    <definedName name="CY_Intangible_Assets">#REF!</definedName>
    <definedName name="CY_Interest_Expense" localSheetId="70">#REF!</definedName>
    <definedName name="CY_Interest_Expense" localSheetId="66">#REF!</definedName>
    <definedName name="CY_Interest_Expense" localSheetId="71">#REF!</definedName>
    <definedName name="CY_Interest_Expense">#REF!</definedName>
    <definedName name="CY_Inventory" localSheetId="70">#REF!</definedName>
    <definedName name="CY_Inventory" localSheetId="66">#REF!</definedName>
    <definedName name="CY_Inventory" localSheetId="71">#REF!</definedName>
    <definedName name="CY_Inventory">#REF!</definedName>
    <definedName name="CY_LIABIL_EQUITY" localSheetId="70">#REF!</definedName>
    <definedName name="CY_LIABIL_EQUITY" localSheetId="66">#REF!</definedName>
    <definedName name="CY_LIABIL_EQUITY" localSheetId="71">#REF!</definedName>
    <definedName name="CY_LIABIL_EQUITY">#REF!</definedName>
    <definedName name="CY_LT_Debt" localSheetId="70">#REF!</definedName>
    <definedName name="CY_LT_Debt" localSheetId="66">#REF!</definedName>
    <definedName name="CY_LT_Debt" localSheetId="71">#REF!</definedName>
    <definedName name="CY_LT_Debt">#REF!</definedName>
    <definedName name="CY_Market_Value_of_Equity" localSheetId="70">#REF!</definedName>
    <definedName name="CY_Market_Value_of_Equity" localSheetId="66">#REF!</definedName>
    <definedName name="CY_Market_Value_of_Equity" localSheetId="71">#REF!</definedName>
    <definedName name="CY_Market_Value_of_Equity">#REF!</definedName>
    <definedName name="CY_Marketable_Sec" localSheetId="70">#REF!</definedName>
    <definedName name="CY_Marketable_Sec" localSheetId="66">#REF!</definedName>
    <definedName name="CY_Marketable_Sec" localSheetId="71">#REF!</definedName>
    <definedName name="CY_Marketable_Sec">#REF!</definedName>
    <definedName name="CY_NET_PROFIT" localSheetId="70">#REF!</definedName>
    <definedName name="CY_NET_PROFIT" localSheetId="66">#REF!</definedName>
    <definedName name="CY_NET_PROFIT" localSheetId="71">#REF!</definedName>
    <definedName name="CY_NET_PROFIT">#REF!</definedName>
    <definedName name="CY_Net_Revenue" localSheetId="70">#REF!</definedName>
    <definedName name="CY_Net_Revenue" localSheetId="66">#REF!</definedName>
    <definedName name="CY_Net_Revenue" localSheetId="71">#REF!</definedName>
    <definedName name="CY_Net_Revenue">#REF!</definedName>
    <definedName name="CY_Operating_Income" localSheetId="70">#REF!</definedName>
    <definedName name="CY_Operating_Income" localSheetId="66">#REF!</definedName>
    <definedName name="CY_Operating_Income" localSheetId="71">#REF!</definedName>
    <definedName name="CY_Operating_Income">#REF!</definedName>
    <definedName name="CY_Other" localSheetId="70">#REF!</definedName>
    <definedName name="CY_Other" localSheetId="66">#REF!</definedName>
    <definedName name="CY_Other" localSheetId="71">#REF!</definedName>
    <definedName name="CY_Other">#REF!</definedName>
    <definedName name="CY_Other_Curr_Assets" localSheetId="70">#REF!</definedName>
    <definedName name="CY_Other_Curr_Assets" localSheetId="66">#REF!</definedName>
    <definedName name="CY_Other_Curr_Assets" localSheetId="71">#REF!</definedName>
    <definedName name="CY_Other_Curr_Assets">#REF!</definedName>
    <definedName name="CY_Other_LT_Assets" localSheetId="70">#REF!</definedName>
    <definedName name="CY_Other_LT_Assets" localSheetId="66">#REF!</definedName>
    <definedName name="CY_Other_LT_Assets" localSheetId="71">#REF!</definedName>
    <definedName name="CY_Other_LT_Assets">#REF!</definedName>
    <definedName name="CY_Other_LT_Liabilities" localSheetId="70">#REF!</definedName>
    <definedName name="CY_Other_LT_Liabilities" localSheetId="66">#REF!</definedName>
    <definedName name="CY_Other_LT_Liabilities" localSheetId="71">#REF!</definedName>
    <definedName name="CY_Other_LT_Liabilities">#REF!</definedName>
    <definedName name="CY_Preferred_Stock" localSheetId="70">#REF!</definedName>
    <definedName name="CY_Preferred_Stock" localSheetId="66">#REF!</definedName>
    <definedName name="CY_Preferred_Stock" localSheetId="71">#REF!</definedName>
    <definedName name="CY_Preferred_Stock">#REF!</definedName>
    <definedName name="CY_QUICK_ASSETS" localSheetId="70">#REF!</definedName>
    <definedName name="CY_QUICK_ASSETS" localSheetId="66">#REF!</definedName>
    <definedName name="CY_QUICK_ASSETS" localSheetId="71">#REF!</definedName>
    <definedName name="CY_QUICK_ASSETS">#REF!</definedName>
    <definedName name="CY_Retained_Earnings" localSheetId="70">#REF!</definedName>
    <definedName name="CY_Retained_Earnings" localSheetId="66">#REF!</definedName>
    <definedName name="CY_Retained_Earnings" localSheetId="71">#REF!</definedName>
    <definedName name="CY_Retained_Earnings">#REF!</definedName>
    <definedName name="CY_Selling" localSheetId="70">#REF!</definedName>
    <definedName name="CY_Selling" localSheetId="66">#REF!</definedName>
    <definedName name="CY_Selling" localSheetId="71">#REF!</definedName>
    <definedName name="CY_Selling">#REF!</definedName>
    <definedName name="CY_Tangible_Assets" localSheetId="70">#REF!</definedName>
    <definedName name="CY_Tangible_Assets" localSheetId="66">#REF!</definedName>
    <definedName name="CY_Tangible_Assets" localSheetId="71">#REF!</definedName>
    <definedName name="CY_Tangible_Assets">#REF!</definedName>
    <definedName name="CY_Tangible_Net_Worth" localSheetId="70">#REF!</definedName>
    <definedName name="CY_Tangible_Net_Worth" localSheetId="66">#REF!</definedName>
    <definedName name="CY_Tangible_Net_Worth" localSheetId="71">#REF!</definedName>
    <definedName name="CY_Tangible_Net_Worth">#REF!</definedName>
    <definedName name="CY_Taxes" localSheetId="70">#REF!</definedName>
    <definedName name="CY_Taxes" localSheetId="66">#REF!</definedName>
    <definedName name="CY_Taxes" localSheetId="71">#REF!</definedName>
    <definedName name="CY_Taxes">#REF!</definedName>
    <definedName name="CY_TOTAL_ASSETS" localSheetId="70">#REF!</definedName>
    <definedName name="CY_TOTAL_ASSETS" localSheetId="66">#REF!</definedName>
    <definedName name="CY_TOTAL_ASSETS" localSheetId="71">#REF!</definedName>
    <definedName name="CY_TOTAL_ASSETS">#REF!</definedName>
    <definedName name="CY_TOTAL_CURR_ASSETS" localSheetId="70">#REF!</definedName>
    <definedName name="CY_TOTAL_CURR_ASSETS" localSheetId="66">#REF!</definedName>
    <definedName name="CY_TOTAL_CURR_ASSETS" localSheetId="71">#REF!</definedName>
    <definedName name="CY_TOTAL_CURR_ASSETS">#REF!</definedName>
    <definedName name="CY_TOTAL_DEBT" localSheetId="70">#REF!</definedName>
    <definedName name="CY_TOTAL_DEBT" localSheetId="66">#REF!</definedName>
    <definedName name="CY_TOTAL_DEBT" localSheetId="71">#REF!</definedName>
    <definedName name="CY_TOTAL_DEBT">#REF!</definedName>
    <definedName name="CY_TOTAL_EQUITY" localSheetId="70">#REF!</definedName>
    <definedName name="CY_TOTAL_EQUITY" localSheetId="66">#REF!</definedName>
    <definedName name="CY_TOTAL_EQUITY" localSheetId="71">#REF!</definedName>
    <definedName name="CY_TOTAL_EQUITY">#REF!</definedName>
    <definedName name="CY_Working_Capital" localSheetId="70">#REF!</definedName>
    <definedName name="CY_Working_Capital" localSheetId="66">#REF!</definedName>
    <definedName name="CY_Working_Capital" localSheetId="71">#REF!</definedName>
    <definedName name="CY_Working_Capital">#REF!</definedName>
    <definedName name="Dollar_Threshold" localSheetId="70">#REF!</definedName>
    <definedName name="Dollar_Threshold" localSheetId="66">#REF!</definedName>
    <definedName name="Dollar_Threshold" localSheetId="71">#REF!</definedName>
    <definedName name="Dollar_Threshold">#REF!</definedName>
    <definedName name="_xlnm.Print_Titles" localSheetId="68">'BS - G Statutoryo'!$1:$3</definedName>
    <definedName name="_xlnm.Print_Titles" localSheetId="62">'BS- E Statutory'!$1:$3</definedName>
    <definedName name="_xlnm.Print_Titles" localSheetId="70">'BS-G Statutory'!$1:$3</definedName>
    <definedName name="_xlnm.Print_Titles" localSheetId="57">'BS-SK Statutory old'!$1:$3</definedName>
    <definedName name="_xlnm.Print_Titles" localSheetId="60">'Cash Flow SK'!$7:$9</definedName>
    <definedName name="_xlnm.Print_Titles" localSheetId="64">'IS-E Statutory m'!$1:$5</definedName>
    <definedName name="_xlnm.Print_Titles" localSheetId="71">'IS-G Statutory'!$1:$5</definedName>
    <definedName name="_xlnm.Print_Titles" localSheetId="58">'IS-SK Statutoryold '!$1:$5</definedName>
    <definedName name="_xlnm.Print_Titles" localSheetId="53">'Notes- SK Template'!$2:$6</definedName>
    <definedName name="_xlnm.Print_Area" localSheetId="68">'BS - G Statutoryo'!$A$1:$J$210</definedName>
    <definedName name="_xlnm.Print_Area" localSheetId="62">'BS- E Statutory'!$A$1:$J$210</definedName>
    <definedName name="_xlnm.Print_Area" localSheetId="54">'BS old'!$A$5:$G$142</definedName>
    <definedName name="_xlnm.Print_Area" localSheetId="61">'BS-E Cover sheet'!$A$1:$AN$53</definedName>
    <definedName name="_xlnm.Print_Area" localSheetId="67">'BS-G Cover sheet'!$A$1:$AM$54</definedName>
    <definedName name="_xlnm.Print_Area" localSheetId="70">'BS-G Statutory'!$A$1:$L$248</definedName>
    <definedName name="_xlnm.Print_Area" localSheetId="57">'BS-SK Statutory old'!$A$1:$L$210</definedName>
    <definedName name="_xlnm.Print_Area" localSheetId="60">'Cash Flow SK'!$A$1:$G$101</definedName>
    <definedName name="_xlnm.Print_Area" localSheetId="66">'G-Cover sheet'!$A$1:$AM$55</definedName>
    <definedName name="_xlnm.Print_Area" localSheetId="63">'IS-E Cover sheet'!$A$1:$AN$53</definedName>
    <definedName name="_xlnm.Print_Area" localSheetId="64">'IS-E Statutory m'!$A$1:$F$66</definedName>
    <definedName name="_xlnm.Print_Area" localSheetId="69">'IS-G Cover sheet'!$A$1:$AM$55</definedName>
    <definedName name="_xlnm.Print_Area" localSheetId="71">'IS-G Statutory'!$A$1:$H$66</definedName>
    <definedName name="_xlnm.Print_Area" localSheetId="59">'IS-SK Cover sheet'!$A$1:$AM$55</definedName>
    <definedName name="_xlnm.Print_Area" localSheetId="58">'IS-SK Statutoryold '!$A$1:$F$66</definedName>
    <definedName name="_xlnm.Print_Area" localSheetId="53">'Notes- SK Template'!$B$2:$AH$893</definedName>
    <definedName name="_xlnm.Print_Area" localSheetId="65">'Notes-E Cover sheet'!$A$1:$AK$55</definedName>
    <definedName name="_xlnm.Print_Area" localSheetId="56">'Notes-SK Cover sheet'!$A$1:$AK$55</definedName>
    <definedName name="_xlnm.Print_Area" localSheetId="55">'P&amp;L old'!$A$4:$E$68</definedName>
    <definedName name="_xlnm.Print_Area">#REF!</definedName>
    <definedName name="Percent_Threshold" localSheetId="70">#REF!</definedName>
    <definedName name="Percent_Threshold" localSheetId="66">#REF!</definedName>
    <definedName name="Percent_Threshold" localSheetId="71">#REF!</definedName>
    <definedName name="Percent_Threshold">#REF!</definedName>
    <definedName name="PL_Dollar_Threshold" localSheetId="70">#REF!</definedName>
    <definedName name="PL_Dollar_Threshold" localSheetId="66">#REF!</definedName>
    <definedName name="PL_Dollar_Threshold" localSheetId="71">#REF!</definedName>
    <definedName name="PL_Dollar_Threshold">#REF!</definedName>
    <definedName name="PL_Percent_Threshold" localSheetId="70">#REF!</definedName>
    <definedName name="PL_Percent_Threshold" localSheetId="66">#REF!</definedName>
    <definedName name="PL_Percent_Threshold" localSheetId="71">#REF!</definedName>
    <definedName name="PL_Percent_Threshold">#REF!</definedName>
    <definedName name="Print" localSheetId="70">#REF!</definedName>
    <definedName name="Print" localSheetId="66">#REF!</definedName>
    <definedName name="Print" localSheetId="71">#REF!</definedName>
    <definedName name="Print" localSheetId="56">#REF!</definedName>
    <definedName name="Print">#REF!</definedName>
    <definedName name="Print_Area_ENG" localSheetId="70">#REF!</definedName>
    <definedName name="Print_Area_ENG" localSheetId="66">#REF!</definedName>
    <definedName name="Print_Area_ENG" localSheetId="71">#REF!</definedName>
    <definedName name="Print_Area_ENG">#REF!</definedName>
    <definedName name="PY_Accounts_Receivable" localSheetId="70">#REF!</definedName>
    <definedName name="PY_Accounts_Receivable" localSheetId="66">#REF!</definedName>
    <definedName name="PY_Accounts_Receivable" localSheetId="71">#REF!</definedName>
    <definedName name="PY_Accounts_Receivable">#REF!</definedName>
    <definedName name="PY_Administration" localSheetId="70">#REF!</definedName>
    <definedName name="PY_Administration" localSheetId="66">#REF!</definedName>
    <definedName name="PY_Administration" localSheetId="71">#REF!</definedName>
    <definedName name="PY_Administration">#REF!</definedName>
    <definedName name="PY_Cash" localSheetId="70">#REF!</definedName>
    <definedName name="PY_Cash" localSheetId="66">#REF!</definedName>
    <definedName name="PY_Cash" localSheetId="71">#REF!</definedName>
    <definedName name="PY_Cash">#REF!</definedName>
    <definedName name="PY_Common_Equity" localSheetId="70">#REF!</definedName>
    <definedName name="PY_Common_Equity" localSheetId="66">#REF!</definedName>
    <definedName name="PY_Common_Equity" localSheetId="71">#REF!</definedName>
    <definedName name="PY_Common_Equity">#REF!</definedName>
    <definedName name="PY_Cost_of_Sales" localSheetId="70">#REF!</definedName>
    <definedName name="PY_Cost_of_Sales" localSheetId="66">#REF!</definedName>
    <definedName name="PY_Cost_of_Sales" localSheetId="71">#REF!</definedName>
    <definedName name="PY_Cost_of_Sales">#REF!</definedName>
    <definedName name="PY_Current_Liabilities" localSheetId="70">#REF!</definedName>
    <definedName name="PY_Current_Liabilities" localSheetId="66">#REF!</definedName>
    <definedName name="PY_Current_Liabilities" localSheetId="71">#REF!</definedName>
    <definedName name="PY_Current_Liabilities">#REF!</definedName>
    <definedName name="PY_Depreciation" localSheetId="70">#REF!</definedName>
    <definedName name="PY_Depreciation" localSheetId="66">#REF!</definedName>
    <definedName name="PY_Depreciation" localSheetId="71">#REF!</definedName>
    <definedName name="PY_Depreciation">#REF!</definedName>
    <definedName name="PY_Gross_Profit" localSheetId="70">#REF!</definedName>
    <definedName name="PY_Gross_Profit" localSheetId="66">#REF!</definedName>
    <definedName name="PY_Gross_Profit" localSheetId="71">#REF!</definedName>
    <definedName name="PY_Gross_Profit">#REF!</definedName>
    <definedName name="PY_Inc_Bef_Tax" localSheetId="70">#REF!</definedName>
    <definedName name="PY_Inc_Bef_Tax" localSheetId="66">#REF!</definedName>
    <definedName name="PY_Inc_Bef_Tax" localSheetId="71">#REF!</definedName>
    <definedName name="PY_Inc_Bef_Tax">#REF!</definedName>
    <definedName name="PY_Intangible_Assets" localSheetId="70">#REF!</definedName>
    <definedName name="PY_Intangible_Assets" localSheetId="66">#REF!</definedName>
    <definedName name="PY_Intangible_Assets" localSheetId="71">#REF!</definedName>
    <definedName name="PY_Intangible_Assets">#REF!</definedName>
    <definedName name="PY_Interest_Expense" localSheetId="70">#REF!</definedName>
    <definedName name="PY_Interest_Expense" localSheetId="66">#REF!</definedName>
    <definedName name="PY_Interest_Expense" localSheetId="71">#REF!</definedName>
    <definedName name="PY_Interest_Expense">#REF!</definedName>
    <definedName name="PY_Inventory" localSheetId="70">#REF!</definedName>
    <definedName name="PY_Inventory" localSheetId="66">#REF!</definedName>
    <definedName name="PY_Inventory" localSheetId="71">#REF!</definedName>
    <definedName name="PY_Inventory">#REF!</definedName>
    <definedName name="PY_LIABIL_EQUITY" localSheetId="70">#REF!</definedName>
    <definedName name="PY_LIABIL_EQUITY" localSheetId="66">#REF!</definedName>
    <definedName name="PY_LIABIL_EQUITY" localSheetId="71">#REF!</definedName>
    <definedName name="PY_LIABIL_EQUITY">#REF!</definedName>
    <definedName name="PY_LT_Debt" localSheetId="70">#REF!</definedName>
    <definedName name="PY_LT_Debt" localSheetId="66">#REF!</definedName>
    <definedName name="PY_LT_Debt" localSheetId="71">#REF!</definedName>
    <definedName name="PY_LT_Debt">#REF!</definedName>
    <definedName name="PY_Market_Value_of_Equity" localSheetId="70">#REF!</definedName>
    <definedName name="PY_Market_Value_of_Equity" localSheetId="66">#REF!</definedName>
    <definedName name="PY_Market_Value_of_Equity" localSheetId="71">#REF!</definedName>
    <definedName name="PY_Market_Value_of_Equity">#REF!</definedName>
    <definedName name="PY_Marketable_Sec" localSheetId="70">#REF!</definedName>
    <definedName name="PY_Marketable_Sec" localSheetId="66">#REF!</definedName>
    <definedName name="PY_Marketable_Sec" localSheetId="71">#REF!</definedName>
    <definedName name="PY_Marketable_Sec">#REF!</definedName>
    <definedName name="PY_NET_PROFIT" localSheetId="70">#REF!</definedName>
    <definedName name="PY_NET_PROFIT" localSheetId="66">#REF!</definedName>
    <definedName name="PY_NET_PROFIT" localSheetId="71">#REF!</definedName>
    <definedName name="PY_NET_PROFIT">#REF!</definedName>
    <definedName name="PY_Net_Revenue" localSheetId="70">#REF!</definedName>
    <definedName name="PY_Net_Revenue" localSheetId="66">#REF!</definedName>
    <definedName name="PY_Net_Revenue" localSheetId="71">#REF!</definedName>
    <definedName name="PY_Net_Revenue">#REF!</definedName>
    <definedName name="PY_Operating_Inc" localSheetId="70">#REF!</definedName>
    <definedName name="PY_Operating_Inc" localSheetId="66">#REF!</definedName>
    <definedName name="PY_Operating_Inc" localSheetId="71">#REF!</definedName>
    <definedName name="PY_Operating_Inc">#REF!</definedName>
    <definedName name="PY_Operating_Income" localSheetId="70">#REF!</definedName>
    <definedName name="PY_Operating_Income" localSheetId="66">#REF!</definedName>
    <definedName name="PY_Operating_Income" localSheetId="71">#REF!</definedName>
    <definedName name="PY_Operating_Income">#REF!</definedName>
    <definedName name="PY_Other_Curr_Assets" localSheetId="70">#REF!</definedName>
    <definedName name="PY_Other_Curr_Assets" localSheetId="66">#REF!</definedName>
    <definedName name="PY_Other_Curr_Assets" localSheetId="71">#REF!</definedName>
    <definedName name="PY_Other_Curr_Assets">#REF!</definedName>
    <definedName name="PY_Other_Exp" localSheetId="70">#REF!</definedName>
    <definedName name="PY_Other_Exp" localSheetId="66">#REF!</definedName>
    <definedName name="PY_Other_Exp" localSheetId="71">#REF!</definedName>
    <definedName name="PY_Other_Exp">#REF!</definedName>
    <definedName name="PY_Other_LT_Assets" localSheetId="70">#REF!</definedName>
    <definedName name="PY_Other_LT_Assets" localSheetId="66">#REF!</definedName>
    <definedName name="PY_Other_LT_Assets" localSheetId="71">#REF!</definedName>
    <definedName name="PY_Other_LT_Assets">#REF!</definedName>
    <definedName name="PY_Other_LT_Liabilities" localSheetId="70">#REF!</definedName>
    <definedName name="PY_Other_LT_Liabilities" localSheetId="66">#REF!</definedName>
    <definedName name="PY_Other_LT_Liabilities" localSheetId="71">#REF!</definedName>
    <definedName name="PY_Other_LT_Liabilities">#REF!</definedName>
    <definedName name="PY_Preferred_Stock" localSheetId="70">#REF!</definedName>
    <definedName name="PY_Preferred_Stock" localSheetId="66">#REF!</definedName>
    <definedName name="PY_Preferred_Stock" localSheetId="71">#REF!</definedName>
    <definedName name="PY_Preferred_Stock">#REF!</definedName>
    <definedName name="PY_QUICK_ASSETS" localSheetId="70">#REF!</definedName>
    <definedName name="PY_QUICK_ASSETS" localSheetId="66">#REF!</definedName>
    <definedName name="PY_QUICK_ASSETS" localSheetId="71">#REF!</definedName>
    <definedName name="PY_QUICK_ASSETS">#REF!</definedName>
    <definedName name="PY_Retained_Earnings" localSheetId="70">#REF!</definedName>
    <definedName name="PY_Retained_Earnings" localSheetId="66">#REF!</definedName>
    <definedName name="PY_Retained_Earnings" localSheetId="71">#REF!</definedName>
    <definedName name="PY_Retained_Earnings">#REF!</definedName>
    <definedName name="PY_Selling" localSheetId="70">#REF!</definedName>
    <definedName name="PY_Selling" localSheetId="66">#REF!</definedName>
    <definedName name="PY_Selling" localSheetId="71">#REF!</definedName>
    <definedName name="PY_Selling">#REF!</definedName>
    <definedName name="PY_Tangible_Assets" localSheetId="70">#REF!</definedName>
    <definedName name="PY_Tangible_Assets" localSheetId="66">#REF!</definedName>
    <definedName name="PY_Tangible_Assets" localSheetId="71">#REF!</definedName>
    <definedName name="PY_Tangible_Assets">#REF!</definedName>
    <definedName name="PY_Tangible_Net_Worth" localSheetId="70">#REF!</definedName>
    <definedName name="PY_Tangible_Net_Worth" localSheetId="66">#REF!</definedName>
    <definedName name="PY_Tangible_Net_Worth" localSheetId="71">#REF!</definedName>
    <definedName name="PY_Tangible_Net_Worth">#REF!</definedName>
    <definedName name="PY_Taxes" localSheetId="70">#REF!</definedName>
    <definedName name="PY_Taxes" localSheetId="66">#REF!</definedName>
    <definedName name="PY_Taxes" localSheetId="71">#REF!</definedName>
    <definedName name="PY_Taxes">#REF!</definedName>
    <definedName name="PY_TOTAL_ASSETS" localSheetId="70">#REF!</definedName>
    <definedName name="PY_TOTAL_ASSETS" localSheetId="66">#REF!</definedName>
    <definedName name="PY_TOTAL_ASSETS" localSheetId="71">#REF!</definedName>
    <definedName name="PY_TOTAL_ASSETS">#REF!</definedName>
    <definedName name="PY_TOTAL_CURR_ASSETS" localSheetId="70">#REF!</definedName>
    <definedName name="PY_TOTAL_CURR_ASSETS" localSheetId="66">#REF!</definedName>
    <definedName name="PY_TOTAL_CURR_ASSETS" localSheetId="71">#REF!</definedName>
    <definedName name="PY_TOTAL_CURR_ASSETS">#REF!</definedName>
    <definedName name="PY_TOTAL_DEBT" localSheetId="70">#REF!</definedName>
    <definedName name="PY_TOTAL_DEBT" localSheetId="66">#REF!</definedName>
    <definedName name="PY_TOTAL_DEBT" localSheetId="71">#REF!</definedName>
    <definedName name="PY_TOTAL_DEBT">#REF!</definedName>
    <definedName name="PY_TOTAL_EQUITY" localSheetId="70">#REF!</definedName>
    <definedName name="PY_TOTAL_EQUITY" localSheetId="66">#REF!</definedName>
    <definedName name="PY_TOTAL_EQUITY" localSheetId="71">#REF!</definedName>
    <definedName name="PY_TOTAL_EQUITY">#REF!</definedName>
    <definedName name="PY_Working_Capital" localSheetId="70">#REF!</definedName>
    <definedName name="PY_Working_Capital" localSheetId="66">#REF!</definedName>
    <definedName name="PY_Working_Capital" localSheetId="71">#REF!</definedName>
    <definedName name="PY_Working_Capital">#REF!</definedName>
    <definedName name="PY2_Accounts_Receivable" localSheetId="70">#REF!</definedName>
    <definedName name="PY2_Accounts_Receivable" localSheetId="66">#REF!</definedName>
    <definedName name="PY2_Accounts_Receivable" localSheetId="71">#REF!</definedName>
    <definedName name="PY2_Accounts_Receivable">#REF!</definedName>
    <definedName name="PY2_Administration" localSheetId="70">#REF!</definedName>
    <definedName name="PY2_Administration" localSheetId="66">#REF!</definedName>
    <definedName name="PY2_Administration" localSheetId="71">#REF!</definedName>
    <definedName name="PY2_Administration">#REF!</definedName>
    <definedName name="PY2_Cash" localSheetId="70">#REF!</definedName>
    <definedName name="PY2_Cash" localSheetId="66">#REF!</definedName>
    <definedName name="PY2_Cash" localSheetId="71">#REF!</definedName>
    <definedName name="PY2_Cash">#REF!</definedName>
    <definedName name="PY2_Common_Equity" localSheetId="70">#REF!</definedName>
    <definedName name="PY2_Common_Equity" localSheetId="66">#REF!</definedName>
    <definedName name="PY2_Common_Equity" localSheetId="71">#REF!</definedName>
    <definedName name="PY2_Common_Equity">#REF!</definedName>
    <definedName name="PY2_Cost_of_Sales" localSheetId="70">#REF!</definedName>
    <definedName name="PY2_Cost_of_Sales" localSheetId="66">#REF!</definedName>
    <definedName name="PY2_Cost_of_Sales" localSheetId="71">#REF!</definedName>
    <definedName name="PY2_Cost_of_Sales">#REF!</definedName>
    <definedName name="PY2_Current_Liabilities" localSheetId="70">#REF!</definedName>
    <definedName name="PY2_Current_Liabilities" localSheetId="66">#REF!</definedName>
    <definedName name="PY2_Current_Liabilities" localSheetId="71">#REF!</definedName>
    <definedName name="PY2_Current_Liabilities">#REF!</definedName>
    <definedName name="PY2_Depreciation" localSheetId="70">#REF!</definedName>
    <definedName name="PY2_Depreciation" localSheetId="66">#REF!</definedName>
    <definedName name="PY2_Depreciation" localSheetId="71">#REF!</definedName>
    <definedName name="PY2_Depreciation">#REF!</definedName>
    <definedName name="PY2_Gross_Profit" localSheetId="70">#REF!</definedName>
    <definedName name="PY2_Gross_Profit" localSheetId="66">#REF!</definedName>
    <definedName name="PY2_Gross_Profit" localSheetId="71">#REF!</definedName>
    <definedName name="PY2_Gross_Profit">#REF!</definedName>
    <definedName name="PY2_Inc_Bef_Tax" localSheetId="70">#REF!</definedName>
    <definedName name="PY2_Inc_Bef_Tax" localSheetId="66">#REF!</definedName>
    <definedName name="PY2_Inc_Bef_Tax" localSheetId="71">#REF!</definedName>
    <definedName name="PY2_Inc_Bef_Tax">#REF!</definedName>
    <definedName name="PY2_Intangible_Assets" localSheetId="70">#REF!</definedName>
    <definedName name="PY2_Intangible_Assets" localSheetId="66">#REF!</definedName>
    <definedName name="PY2_Intangible_Assets" localSheetId="71">#REF!</definedName>
    <definedName name="PY2_Intangible_Assets">#REF!</definedName>
    <definedName name="PY2_Interest_Expense" localSheetId="70">#REF!</definedName>
    <definedName name="PY2_Interest_Expense" localSheetId="66">#REF!</definedName>
    <definedName name="PY2_Interest_Expense" localSheetId="71">#REF!</definedName>
    <definedName name="PY2_Interest_Expense">#REF!</definedName>
    <definedName name="PY2_Inventory" localSheetId="70">#REF!</definedName>
    <definedName name="PY2_Inventory" localSheetId="66">#REF!</definedName>
    <definedName name="PY2_Inventory" localSheetId="71">#REF!</definedName>
    <definedName name="PY2_Inventory">#REF!</definedName>
    <definedName name="PY2_LIABIL_EQUITY" localSheetId="70">#REF!</definedName>
    <definedName name="PY2_LIABIL_EQUITY" localSheetId="66">#REF!</definedName>
    <definedName name="PY2_LIABIL_EQUITY" localSheetId="71">#REF!</definedName>
    <definedName name="PY2_LIABIL_EQUITY">#REF!</definedName>
    <definedName name="PY2_LT_Debt" localSheetId="70">#REF!</definedName>
    <definedName name="PY2_LT_Debt" localSheetId="66">#REF!</definedName>
    <definedName name="PY2_LT_Debt" localSheetId="71">#REF!</definedName>
    <definedName name="PY2_LT_Debt">#REF!</definedName>
    <definedName name="PY2_Marketable_Sec" localSheetId="70">#REF!</definedName>
    <definedName name="PY2_Marketable_Sec" localSheetId="66">#REF!</definedName>
    <definedName name="PY2_Marketable_Sec" localSheetId="71">#REF!</definedName>
    <definedName name="PY2_Marketable_Sec">#REF!</definedName>
    <definedName name="PY2_NET_PROFIT" localSheetId="70">#REF!</definedName>
    <definedName name="PY2_NET_PROFIT" localSheetId="66">#REF!</definedName>
    <definedName name="PY2_NET_PROFIT" localSheetId="71">#REF!</definedName>
    <definedName name="PY2_NET_PROFIT">#REF!</definedName>
    <definedName name="PY2_Net_Revenue" localSheetId="70">#REF!</definedName>
    <definedName name="PY2_Net_Revenue" localSheetId="66">#REF!</definedName>
    <definedName name="PY2_Net_Revenue" localSheetId="71">#REF!</definedName>
    <definedName name="PY2_Net_Revenue">#REF!</definedName>
    <definedName name="PY2_Operating_Inc" localSheetId="70">#REF!</definedName>
    <definedName name="PY2_Operating_Inc" localSheetId="66">#REF!</definedName>
    <definedName name="PY2_Operating_Inc" localSheetId="71">#REF!</definedName>
    <definedName name="PY2_Operating_Inc">#REF!</definedName>
    <definedName name="PY2_Operating_Income" localSheetId="70">#REF!</definedName>
    <definedName name="PY2_Operating_Income" localSheetId="66">#REF!</definedName>
    <definedName name="PY2_Operating_Income" localSheetId="71">#REF!</definedName>
    <definedName name="PY2_Operating_Income">#REF!</definedName>
    <definedName name="PY2_Other_Curr_Assets" localSheetId="70">#REF!</definedName>
    <definedName name="PY2_Other_Curr_Assets" localSheetId="66">#REF!</definedName>
    <definedName name="PY2_Other_Curr_Assets" localSheetId="71">#REF!</definedName>
    <definedName name="PY2_Other_Curr_Assets">#REF!</definedName>
    <definedName name="PY2_Other_Exp." localSheetId="70">#REF!</definedName>
    <definedName name="PY2_Other_Exp." localSheetId="66">#REF!</definedName>
    <definedName name="PY2_Other_Exp." localSheetId="71">#REF!</definedName>
    <definedName name="PY2_Other_Exp.">#REF!</definedName>
    <definedName name="PY2_Other_LT_Assets" localSheetId="70">#REF!</definedName>
    <definedName name="PY2_Other_LT_Assets" localSheetId="66">#REF!</definedName>
    <definedName name="PY2_Other_LT_Assets" localSheetId="71">#REF!</definedName>
    <definedName name="PY2_Other_LT_Assets">#REF!</definedName>
    <definedName name="PY2_Other_LT_Liabilities" localSheetId="70">#REF!</definedName>
    <definedName name="PY2_Other_LT_Liabilities" localSheetId="66">#REF!</definedName>
    <definedName name="PY2_Other_LT_Liabilities" localSheetId="71">#REF!</definedName>
    <definedName name="PY2_Other_LT_Liabilities">#REF!</definedName>
    <definedName name="PY2_Preferred_Stock" localSheetId="70">#REF!</definedName>
    <definedName name="PY2_Preferred_Stock" localSheetId="66">#REF!</definedName>
    <definedName name="PY2_Preferred_Stock" localSheetId="71">#REF!</definedName>
    <definedName name="PY2_Preferred_Stock">#REF!</definedName>
    <definedName name="PY2_QUICK_ASSETS" localSheetId="70">#REF!</definedName>
    <definedName name="PY2_QUICK_ASSETS" localSheetId="66">#REF!</definedName>
    <definedName name="PY2_QUICK_ASSETS" localSheetId="71">#REF!</definedName>
    <definedName name="PY2_QUICK_ASSETS">#REF!</definedName>
    <definedName name="PY2_Retained_Earnings" localSheetId="70">#REF!</definedName>
    <definedName name="PY2_Retained_Earnings" localSheetId="66">#REF!</definedName>
    <definedName name="PY2_Retained_Earnings" localSheetId="71">#REF!</definedName>
    <definedName name="PY2_Retained_Earnings">#REF!</definedName>
    <definedName name="PY2_Selling" localSheetId="70">#REF!</definedName>
    <definedName name="PY2_Selling" localSheetId="66">#REF!</definedName>
    <definedName name="PY2_Selling" localSheetId="71">#REF!</definedName>
    <definedName name="PY2_Selling">#REF!</definedName>
    <definedName name="PY2_Tangible_Assets" localSheetId="70">#REF!</definedName>
    <definedName name="PY2_Tangible_Assets" localSheetId="66">#REF!</definedName>
    <definedName name="PY2_Tangible_Assets" localSheetId="71">#REF!</definedName>
    <definedName name="PY2_Tangible_Assets">#REF!</definedName>
    <definedName name="PY2_Tangible_Net_Worth" localSheetId="70">#REF!</definedName>
    <definedName name="PY2_Tangible_Net_Worth" localSheetId="66">#REF!</definedName>
    <definedName name="PY2_Tangible_Net_Worth" localSheetId="71">#REF!</definedName>
    <definedName name="PY2_Tangible_Net_Worth">#REF!</definedName>
    <definedName name="PY2_Taxes" localSheetId="70">#REF!</definedName>
    <definedName name="PY2_Taxes" localSheetId="66">#REF!</definedName>
    <definedName name="PY2_Taxes" localSheetId="71">#REF!</definedName>
    <definedName name="PY2_Taxes">#REF!</definedName>
    <definedName name="PY2_TOTAL_ASSETS" localSheetId="70">#REF!</definedName>
    <definedName name="PY2_TOTAL_ASSETS" localSheetId="66">#REF!</definedName>
    <definedName name="PY2_TOTAL_ASSETS" localSheetId="71">#REF!</definedName>
    <definedName name="PY2_TOTAL_ASSETS">#REF!</definedName>
    <definedName name="PY2_TOTAL_CURR_ASSETS" localSheetId="70">#REF!</definedName>
    <definedName name="PY2_TOTAL_CURR_ASSETS" localSheetId="66">#REF!</definedName>
    <definedName name="PY2_TOTAL_CURR_ASSETS" localSheetId="71">#REF!</definedName>
    <definedName name="PY2_TOTAL_CURR_ASSETS">#REF!</definedName>
    <definedName name="PY2_TOTAL_DEBT" localSheetId="70">#REF!</definedName>
    <definedName name="PY2_TOTAL_DEBT" localSheetId="66">#REF!</definedName>
    <definedName name="PY2_TOTAL_DEBT" localSheetId="71">#REF!</definedName>
    <definedName name="PY2_TOTAL_DEBT">#REF!</definedName>
    <definedName name="PY2_TOTAL_EQUITY" localSheetId="70">#REF!</definedName>
    <definedName name="PY2_TOTAL_EQUITY" localSheetId="66">#REF!</definedName>
    <definedName name="PY2_TOTAL_EQUITY" localSheetId="71">#REF!</definedName>
    <definedName name="PY2_TOTAL_EQUITY">#REF!</definedName>
    <definedName name="PY2_Working_Capital" localSheetId="70">#REF!</definedName>
    <definedName name="PY2_Working_Capital" localSheetId="66">#REF!</definedName>
    <definedName name="PY2_Working_Capital" localSheetId="71">#REF!</definedName>
    <definedName name="PY2_Working_Capital">#REF!</definedName>
    <definedName name="Účty">[1]Sheet3!$A$4:$BF$371</definedName>
    <definedName name="VER_CF_BALANCES" localSheetId="68">#REF!</definedName>
    <definedName name="VER_CF_BALANCES" localSheetId="62">#REF!</definedName>
    <definedName name="VER_CF_BALANCES" localSheetId="61">#REF!</definedName>
    <definedName name="VER_CF_BALANCES" localSheetId="67">#REF!</definedName>
    <definedName name="VER_CF_BALANCES" localSheetId="70">#REF!</definedName>
    <definedName name="VER_CF_BALANCES" localSheetId="57">#REF!</definedName>
    <definedName name="VER_CF_BALANCES" localSheetId="66">#REF!</definedName>
    <definedName name="VER_CF_BALANCES" localSheetId="63">#REF!</definedName>
    <definedName name="VER_CF_BALANCES" localSheetId="64">#REF!</definedName>
    <definedName name="VER_CF_BALANCES" localSheetId="69">#REF!</definedName>
    <definedName name="VER_CF_BALANCES" localSheetId="71">#REF!</definedName>
    <definedName name="VER_CF_BALANCES" localSheetId="59">#REF!</definedName>
    <definedName name="VER_CF_BALANCES" localSheetId="58">#REF!</definedName>
    <definedName name="VER_CF_BALANCES" localSheetId="56">#REF!</definedName>
    <definedName name="VER_CF_BALANCES">#REF!</definedName>
    <definedName name="VER_SH_RATIOS" localSheetId="68">#REF!</definedName>
    <definedName name="VER_SH_RATIOS" localSheetId="62">#REF!</definedName>
    <definedName name="VER_SH_RATIOS" localSheetId="61">#REF!</definedName>
    <definedName name="VER_SH_RATIOS" localSheetId="67">#REF!</definedName>
    <definedName name="VER_SH_RATIOS" localSheetId="70">#REF!</definedName>
    <definedName name="VER_SH_RATIOS" localSheetId="57">#REF!</definedName>
    <definedName name="VER_SH_RATIOS" localSheetId="66">#REF!</definedName>
    <definedName name="VER_SH_RATIOS" localSheetId="63">#REF!</definedName>
    <definedName name="VER_SH_RATIOS" localSheetId="64">#REF!</definedName>
    <definedName name="VER_SH_RATIOS" localSheetId="69">#REF!</definedName>
    <definedName name="VER_SH_RATIOS" localSheetId="71">#REF!</definedName>
    <definedName name="VER_SH_RATIOS" localSheetId="59">#REF!</definedName>
    <definedName name="VER_SH_RATIOS" localSheetId="58">#REF!</definedName>
    <definedName name="VER_SH_RATIOS" localSheetId="56">#REF!</definedName>
    <definedName name="VER_SH_RATIOS">#REF!</definedName>
    <definedName name="VER_SCH_10" localSheetId="68">#REF!</definedName>
    <definedName name="VER_SCH_10" localSheetId="62">#REF!</definedName>
    <definedName name="VER_SCH_10" localSheetId="61">#REF!</definedName>
    <definedName name="VER_SCH_10" localSheetId="67">#REF!</definedName>
    <definedName name="VER_SCH_10" localSheetId="70">#REF!</definedName>
    <definedName name="VER_SCH_10" localSheetId="57">#REF!</definedName>
    <definedName name="VER_SCH_10" localSheetId="66">#REF!</definedName>
    <definedName name="VER_SCH_10" localSheetId="63">#REF!</definedName>
    <definedName name="VER_SCH_10" localSheetId="64">#REF!</definedName>
    <definedName name="VER_SCH_10" localSheetId="69">#REF!</definedName>
    <definedName name="VER_SCH_10" localSheetId="71">#REF!</definedName>
    <definedName name="VER_SCH_10" localSheetId="59">#REF!</definedName>
    <definedName name="VER_SCH_10" localSheetId="58">#REF!</definedName>
    <definedName name="VER_SCH_10" localSheetId="56">#REF!</definedName>
    <definedName name="VER_SCH_10">#REF!</definedName>
    <definedName name="VER_SCH_14" localSheetId="70">#REF!</definedName>
    <definedName name="VER_SCH_14" localSheetId="66">#REF!</definedName>
    <definedName name="VER_SCH_14" localSheetId="71">#REF!</definedName>
    <definedName name="VER_SCH_14" localSheetId="56">#REF!</definedName>
    <definedName name="VER_SCH_14">#REF!</definedName>
    <definedName name="VER_SCH_2" localSheetId="70">#REF!</definedName>
    <definedName name="VER_SCH_2" localSheetId="66">#REF!</definedName>
    <definedName name="VER_SCH_2" localSheetId="71">#REF!</definedName>
    <definedName name="VER_SCH_2" localSheetId="56">#REF!</definedName>
    <definedName name="VER_SCH_2">#REF!</definedName>
    <definedName name="VER_SCH_7" localSheetId="70">#REF!</definedName>
    <definedName name="VER_SCH_7" localSheetId="66">#REF!</definedName>
    <definedName name="VER_SCH_7" localSheetId="71">#REF!</definedName>
    <definedName name="VER_SCH_7" localSheetId="56">#REF!</definedName>
    <definedName name="VER_SCH_7">#REF!</definedName>
    <definedName name="Visit">[1]Sheet2!$I$3</definedName>
    <definedName name="wrn.Aging._.and._.Trend._.Analysis." localSheetId="70" hidden="1">{#N/A,#N/A,FALSE,"Aging Summary";#N/A,#N/A,FALSE,"Ratio Analysis";#N/A,#N/A,FALSE,"Test 120 Day Accts";#N/A,#N/A,FALSE,"Tickmarks"}</definedName>
    <definedName name="wrn.Aging._.and._.Trend._.Analysis." localSheetId="7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  <definedName name="Z_4D14509E_B826_11D1_8159_444553540000_.wvu.Cols" localSheetId="54" hidden="1">'BS old'!#REF!</definedName>
    <definedName name="Z_4D14509E_B826_11D1_8159_444553540000_.wvu.Cols" localSheetId="55" hidden="1">'P&amp;L old'!#REF!</definedName>
  </definedNames>
  <calcPr calcId="144525" calcMode="autoNoTable" iterate="1" calcOnSave="0"/>
</workbook>
</file>

<file path=xl/calcChain.xml><?xml version="1.0" encoding="utf-8"?>
<calcChain xmlns="http://schemas.openxmlformats.org/spreadsheetml/2006/main">
  <c r="D27" i="62" l="1"/>
  <c r="N797" i="71" l="1"/>
  <c r="N796" i="71" l="1"/>
  <c r="N802" i="71" s="1"/>
  <c r="N716" i="71"/>
  <c r="X708" i="71"/>
  <c r="N708" i="71"/>
  <c r="Z620" i="71"/>
  <c r="Z615" i="71"/>
  <c r="N575" i="71"/>
  <c r="N574" i="71" s="1"/>
  <c r="N571" i="71"/>
  <c r="N580" i="71" l="1"/>
  <c r="N581" i="71" s="1"/>
  <c r="N582" i="71" s="1"/>
  <c r="N806" i="71" l="1"/>
  <c r="J802" i="71"/>
  <c r="AD849" i="71" l="1"/>
  <c r="N758" i="71"/>
  <c r="N739" i="71"/>
  <c r="Z692" i="71"/>
  <c r="R692" i="71" l="1"/>
  <c r="V659" i="71"/>
  <c r="Z659" i="71"/>
  <c r="E13" i="62" l="1"/>
  <c r="E67" i="62"/>
  <c r="E27" i="62"/>
  <c r="E64" i="62"/>
  <c r="E76" i="62"/>
  <c r="E94" i="62" s="1"/>
  <c r="E100" i="62"/>
  <c r="E32" i="62" l="1"/>
  <c r="E37" i="62" s="1"/>
  <c r="E41" i="62" s="1"/>
  <c r="AD873" i="71"/>
  <c r="AD871" i="71" l="1"/>
  <c r="AD872" i="71"/>
  <c r="I535" i="71"/>
  <c r="D76" i="62" l="1"/>
  <c r="N556" i="71"/>
  <c r="X556" i="71"/>
  <c r="X559" i="71" l="1"/>
  <c r="N559" i="71"/>
  <c r="X544" i="71"/>
  <c r="S544" i="71"/>
  <c r="N544" i="71"/>
  <c r="I544" i="71"/>
  <c r="X535" i="71"/>
  <c r="S535" i="71"/>
  <c r="N535" i="71"/>
  <c r="AF3" i="71" l="1"/>
  <c r="AE3" i="71"/>
  <c r="AD3" i="71"/>
  <c r="AC3" i="71"/>
  <c r="AB3" i="71"/>
  <c r="AA3" i="71"/>
  <c r="Z3" i="71"/>
  <c r="Y3" i="71"/>
  <c r="J78" i="101" l="1"/>
  <c r="I203" i="101"/>
  <c r="H66" i="103"/>
  <c r="G60" i="103"/>
  <c r="E77" i="101"/>
  <c r="H65" i="103"/>
  <c r="G65" i="103"/>
  <c r="H64" i="103"/>
  <c r="G64" i="103"/>
  <c r="H63" i="103"/>
  <c r="G63" i="103"/>
  <c r="H62" i="103"/>
  <c r="G62" i="103"/>
  <c r="H60" i="103"/>
  <c r="H59" i="103"/>
  <c r="G59" i="103"/>
  <c r="H58" i="103"/>
  <c r="G58" i="103"/>
  <c r="H57" i="103"/>
  <c r="G57" i="103"/>
  <c r="H56" i="103"/>
  <c r="G56" i="103"/>
  <c r="H55" i="103"/>
  <c r="G55" i="103"/>
  <c r="H54" i="103"/>
  <c r="G54" i="103"/>
  <c r="H53" i="103"/>
  <c r="G53" i="103"/>
  <c r="H52" i="103"/>
  <c r="G52" i="103"/>
  <c r="H51" i="103"/>
  <c r="G51" i="103"/>
  <c r="H50" i="103"/>
  <c r="G50" i="103"/>
  <c r="H49" i="103"/>
  <c r="G49" i="103"/>
  <c r="H48" i="103"/>
  <c r="G48" i="103"/>
  <c r="H47" i="103"/>
  <c r="G47" i="103"/>
  <c r="H46" i="103"/>
  <c r="G46" i="103"/>
  <c r="H45" i="103"/>
  <c r="G45" i="103"/>
  <c r="H44" i="103"/>
  <c r="G44" i="103"/>
  <c r="H43" i="103"/>
  <c r="G43" i="103"/>
  <c r="H42" i="103"/>
  <c r="G42" i="103"/>
  <c r="H41" i="103"/>
  <c r="G41" i="103"/>
  <c r="H40" i="103"/>
  <c r="G40" i="103"/>
  <c r="H39" i="103"/>
  <c r="G39" i="103"/>
  <c r="H38" i="103"/>
  <c r="G38" i="103"/>
  <c r="H37" i="103"/>
  <c r="G37" i="103"/>
  <c r="H36" i="103"/>
  <c r="G36" i="103"/>
  <c r="H35" i="103"/>
  <c r="G35" i="103"/>
  <c r="H34" i="103"/>
  <c r="G34" i="103"/>
  <c r="H33" i="103"/>
  <c r="G33" i="103"/>
  <c r="H32" i="103"/>
  <c r="H31" i="103"/>
  <c r="G31" i="103"/>
  <c r="H30" i="103"/>
  <c r="G30" i="103"/>
  <c r="H29" i="103"/>
  <c r="G29" i="103"/>
  <c r="H28" i="103"/>
  <c r="G28" i="103"/>
  <c r="H27" i="103"/>
  <c r="G27" i="103"/>
  <c r="H26" i="103"/>
  <c r="G26" i="103"/>
  <c r="H25" i="103"/>
  <c r="G25" i="103"/>
  <c r="H24" i="103"/>
  <c r="G24" i="103"/>
  <c r="H23" i="103"/>
  <c r="G23" i="103"/>
  <c r="H22" i="103"/>
  <c r="G22" i="103"/>
  <c r="H21" i="103"/>
  <c r="G21" i="103"/>
  <c r="H20" i="103"/>
  <c r="G20" i="103"/>
  <c r="H19" i="103"/>
  <c r="G19" i="103"/>
  <c r="H18" i="103"/>
  <c r="G18" i="103"/>
  <c r="H17" i="103"/>
  <c r="G17" i="103"/>
  <c r="H16" i="103"/>
  <c r="G16" i="103"/>
  <c r="H15" i="103"/>
  <c r="G15" i="103"/>
  <c r="H14" i="103"/>
  <c r="G14" i="103"/>
  <c r="H13" i="103"/>
  <c r="G13" i="103"/>
  <c r="H12" i="103"/>
  <c r="G12" i="103"/>
  <c r="H11" i="103"/>
  <c r="G11" i="103"/>
  <c r="H10" i="103"/>
  <c r="G10" i="103"/>
  <c r="H9" i="103"/>
  <c r="G9" i="103"/>
  <c r="H8" i="103"/>
  <c r="G8" i="103"/>
  <c r="H7" i="103"/>
  <c r="G7" i="103"/>
  <c r="H6" i="103"/>
  <c r="G6" i="103"/>
  <c r="K248" i="101"/>
  <c r="I248" i="101"/>
  <c r="K247" i="101"/>
  <c r="I247" i="101"/>
  <c r="K246" i="101"/>
  <c r="I246" i="101"/>
  <c r="K245" i="101"/>
  <c r="I245" i="101"/>
  <c r="K244" i="101"/>
  <c r="I244" i="101"/>
  <c r="K243" i="101"/>
  <c r="I243" i="101"/>
  <c r="K242" i="101"/>
  <c r="I242" i="101"/>
  <c r="K241" i="101"/>
  <c r="I241" i="101"/>
  <c r="K240" i="101"/>
  <c r="I240" i="101"/>
  <c r="K239" i="101"/>
  <c r="I239" i="101"/>
  <c r="K238" i="101"/>
  <c r="I238" i="101"/>
  <c r="K237" i="101"/>
  <c r="I237" i="101"/>
  <c r="K236" i="101"/>
  <c r="I236" i="101"/>
  <c r="K235" i="101"/>
  <c r="I235" i="101"/>
  <c r="K234" i="101"/>
  <c r="I234" i="101"/>
  <c r="K233" i="101"/>
  <c r="I233" i="101"/>
  <c r="K232" i="101"/>
  <c r="I232" i="101"/>
  <c r="K231" i="101"/>
  <c r="I231" i="101"/>
  <c r="K230" i="101"/>
  <c r="I230" i="101"/>
  <c r="K229" i="101"/>
  <c r="I229" i="101"/>
  <c r="K228" i="101"/>
  <c r="I228" i="101"/>
  <c r="K227" i="101"/>
  <c r="I227" i="101"/>
  <c r="K226" i="101"/>
  <c r="I226" i="101"/>
  <c r="K225" i="101"/>
  <c r="I225" i="101"/>
  <c r="K224" i="101"/>
  <c r="I224" i="101"/>
  <c r="K223" i="101"/>
  <c r="I223" i="101"/>
  <c r="K222" i="101"/>
  <c r="I222" i="101"/>
  <c r="K221" i="101"/>
  <c r="I221" i="101"/>
  <c r="K219" i="101"/>
  <c r="I219" i="101"/>
  <c r="K218" i="101"/>
  <c r="I218" i="101"/>
  <c r="K217" i="101"/>
  <c r="I217" i="101"/>
  <c r="K216" i="101"/>
  <c r="I216" i="101"/>
  <c r="K215" i="101"/>
  <c r="I215" i="101"/>
  <c r="K214" i="101"/>
  <c r="I214" i="101"/>
  <c r="K213" i="101"/>
  <c r="I213" i="101"/>
  <c r="K212" i="101"/>
  <c r="I212" i="101"/>
  <c r="K211" i="101"/>
  <c r="I211" i="101"/>
  <c r="K210" i="101"/>
  <c r="I210" i="101"/>
  <c r="K209" i="101"/>
  <c r="I209" i="101"/>
  <c r="K208" i="101"/>
  <c r="I208" i="101"/>
  <c r="K207" i="101"/>
  <c r="I207" i="101"/>
  <c r="K206" i="101"/>
  <c r="I206" i="101"/>
  <c r="K205" i="101"/>
  <c r="I205" i="101"/>
  <c r="K204" i="101"/>
  <c r="I204" i="101"/>
  <c r="K203" i="101"/>
  <c r="K201" i="101"/>
  <c r="I201" i="101"/>
  <c r="K200" i="101"/>
  <c r="I200" i="101"/>
  <c r="K199" i="101"/>
  <c r="I199" i="101"/>
  <c r="K198" i="101"/>
  <c r="I198" i="101"/>
  <c r="K197" i="101"/>
  <c r="I197" i="101"/>
  <c r="K196" i="101"/>
  <c r="I196" i="101"/>
  <c r="K195" i="101"/>
  <c r="I195" i="101"/>
  <c r="K194" i="101"/>
  <c r="I194" i="101"/>
  <c r="K193" i="101"/>
  <c r="I193" i="101"/>
  <c r="K192" i="101"/>
  <c r="I192" i="101"/>
  <c r="K190" i="101"/>
  <c r="I190" i="101"/>
  <c r="K189" i="101"/>
  <c r="I189" i="101"/>
  <c r="K188" i="101"/>
  <c r="I188" i="101"/>
  <c r="K187" i="101"/>
  <c r="I187" i="101"/>
  <c r="K186" i="101"/>
  <c r="I186" i="101"/>
  <c r="K185" i="101"/>
  <c r="I185" i="101"/>
  <c r="K184" i="101"/>
  <c r="I184" i="101"/>
  <c r="K183" i="101"/>
  <c r="I183" i="101"/>
  <c r="K182" i="101"/>
  <c r="I182" i="101"/>
  <c r="J177" i="101"/>
  <c r="J175" i="101"/>
  <c r="J173" i="101"/>
  <c r="J171" i="101"/>
  <c r="J169" i="101"/>
  <c r="J167" i="101"/>
  <c r="J165" i="101"/>
  <c r="J163" i="101"/>
  <c r="E177" i="101"/>
  <c r="E176" i="101"/>
  <c r="E175" i="101"/>
  <c r="E174" i="101"/>
  <c r="E173" i="101"/>
  <c r="E172" i="101"/>
  <c r="E171" i="101"/>
  <c r="E170" i="101"/>
  <c r="E169" i="101"/>
  <c r="E168" i="101"/>
  <c r="E167" i="101"/>
  <c r="E166" i="101"/>
  <c r="E165" i="101"/>
  <c r="E164" i="101"/>
  <c r="E163" i="101"/>
  <c r="E162" i="101"/>
  <c r="J158" i="101"/>
  <c r="J156" i="101"/>
  <c r="J154" i="101"/>
  <c r="J152" i="101"/>
  <c r="J150" i="101"/>
  <c r="J148" i="101"/>
  <c r="J146" i="101"/>
  <c r="J144" i="101"/>
  <c r="J142" i="101"/>
  <c r="J140" i="101"/>
  <c r="J138" i="101"/>
  <c r="J136" i="101"/>
  <c r="J134" i="101"/>
  <c r="J132" i="101"/>
  <c r="E158" i="101"/>
  <c r="E157" i="101"/>
  <c r="E156" i="101"/>
  <c r="E155" i="101"/>
  <c r="E154" i="101"/>
  <c r="E153" i="101"/>
  <c r="E152" i="101"/>
  <c r="E151" i="101"/>
  <c r="E150" i="101"/>
  <c r="E149" i="101"/>
  <c r="E148" i="101"/>
  <c r="E147" i="101"/>
  <c r="E146" i="101"/>
  <c r="E145" i="101"/>
  <c r="E144" i="101"/>
  <c r="E143" i="101"/>
  <c r="E142" i="101"/>
  <c r="E141" i="101"/>
  <c r="E140" i="101"/>
  <c r="E139" i="101"/>
  <c r="E138" i="101"/>
  <c r="E137" i="101"/>
  <c r="E136" i="101"/>
  <c r="E135" i="101"/>
  <c r="E134" i="101"/>
  <c r="E133" i="101"/>
  <c r="E132" i="101"/>
  <c r="E131" i="101"/>
  <c r="J127" i="101"/>
  <c r="J125" i="101"/>
  <c r="J123" i="101"/>
  <c r="J121" i="101"/>
  <c r="J119" i="101"/>
  <c r="J117" i="101"/>
  <c r="J115" i="101"/>
  <c r="J113" i="101"/>
  <c r="J111" i="101"/>
  <c r="J109" i="101"/>
  <c r="J107" i="101"/>
  <c r="J105" i="101"/>
  <c r="J103" i="101"/>
  <c r="J101" i="101"/>
  <c r="E127" i="101"/>
  <c r="E126" i="101"/>
  <c r="E125" i="101"/>
  <c r="E124" i="101"/>
  <c r="E123" i="101"/>
  <c r="E122" i="101"/>
  <c r="E121" i="101"/>
  <c r="E120" i="101"/>
  <c r="E119" i="101"/>
  <c r="E118" i="101"/>
  <c r="E117" i="101"/>
  <c r="E116" i="101"/>
  <c r="E115" i="101"/>
  <c r="E114" i="101"/>
  <c r="E113" i="101"/>
  <c r="E112" i="101"/>
  <c r="E111" i="101"/>
  <c r="E110" i="101"/>
  <c r="E109" i="101"/>
  <c r="E108" i="101"/>
  <c r="E107" i="101"/>
  <c r="E106" i="101"/>
  <c r="E105" i="101"/>
  <c r="E104" i="101"/>
  <c r="E103" i="101"/>
  <c r="E102" i="101"/>
  <c r="E101" i="101"/>
  <c r="E100" i="101"/>
  <c r="J96" i="101"/>
  <c r="J94" i="101"/>
  <c r="J92" i="101"/>
  <c r="J90" i="101"/>
  <c r="J88" i="101"/>
  <c r="J86" i="101"/>
  <c r="J84" i="101"/>
  <c r="J82" i="101"/>
  <c r="J80" i="101"/>
  <c r="J76" i="101"/>
  <c r="J74" i="101"/>
  <c r="J72" i="101"/>
  <c r="J70" i="101"/>
  <c r="E96" i="101"/>
  <c r="E95" i="101"/>
  <c r="E94" i="101"/>
  <c r="E93" i="101"/>
  <c r="E92" i="101"/>
  <c r="E91" i="101"/>
  <c r="E90" i="101"/>
  <c r="E89" i="101"/>
  <c r="E88" i="101"/>
  <c r="E87" i="101"/>
  <c r="E86" i="101"/>
  <c r="E85" i="101"/>
  <c r="E84" i="101"/>
  <c r="E83" i="101"/>
  <c r="E82" i="101"/>
  <c r="E81" i="101"/>
  <c r="E80" i="101"/>
  <c r="E79" i="101"/>
  <c r="E78" i="101"/>
  <c r="E76" i="101"/>
  <c r="E75" i="101"/>
  <c r="E74" i="101"/>
  <c r="E73" i="101"/>
  <c r="E72" i="101"/>
  <c r="E71" i="101"/>
  <c r="E70" i="101"/>
  <c r="E69" i="101"/>
  <c r="J65" i="101"/>
  <c r="J63" i="101"/>
  <c r="J61" i="101"/>
  <c r="J59" i="101"/>
  <c r="J57" i="101"/>
  <c r="J55" i="101"/>
  <c r="J53" i="101"/>
  <c r="J51" i="101"/>
  <c r="J49" i="101"/>
  <c r="J47" i="101"/>
  <c r="J45" i="101"/>
  <c r="J43" i="101"/>
  <c r="J41" i="101"/>
  <c r="J39" i="101"/>
  <c r="E65" i="101"/>
  <c r="E64" i="101"/>
  <c r="E63" i="101"/>
  <c r="E62" i="101"/>
  <c r="E61" i="101"/>
  <c r="E60" i="101"/>
  <c r="E59" i="101"/>
  <c r="E58" i="101"/>
  <c r="E57" i="101"/>
  <c r="E56" i="101"/>
  <c r="E55" i="101"/>
  <c r="E54" i="101"/>
  <c r="E53" i="101"/>
  <c r="E52" i="101"/>
  <c r="E51" i="101"/>
  <c r="E50" i="101"/>
  <c r="E49" i="101"/>
  <c r="E48" i="101"/>
  <c r="E47" i="101"/>
  <c r="E46" i="101"/>
  <c r="E45" i="101"/>
  <c r="E44" i="101"/>
  <c r="E43" i="101"/>
  <c r="E42" i="101"/>
  <c r="E41" i="101"/>
  <c r="E40" i="101"/>
  <c r="E39" i="101"/>
  <c r="E38" i="101"/>
  <c r="J34" i="101"/>
  <c r="J32" i="101"/>
  <c r="J30" i="101"/>
  <c r="J28" i="101"/>
  <c r="J26" i="101"/>
  <c r="J24" i="101"/>
  <c r="J22" i="101"/>
  <c r="J20" i="101"/>
  <c r="J18" i="101"/>
  <c r="J16" i="101"/>
  <c r="J14" i="101"/>
  <c r="J12" i="101"/>
  <c r="J10" i="101"/>
  <c r="E34" i="101"/>
  <c r="E33" i="101"/>
  <c r="E32" i="101"/>
  <c r="E31" i="101"/>
  <c r="E30" i="101"/>
  <c r="E29" i="101"/>
  <c r="E28" i="101"/>
  <c r="E27" i="101"/>
  <c r="E26" i="101"/>
  <c r="E25" i="101"/>
  <c r="E24" i="101"/>
  <c r="E23" i="101"/>
  <c r="E22" i="101"/>
  <c r="E21" i="101"/>
  <c r="E20" i="101"/>
  <c r="E19" i="101"/>
  <c r="E18" i="101"/>
  <c r="E17" i="101"/>
  <c r="E16" i="101"/>
  <c r="E15" i="101"/>
  <c r="E14" i="101"/>
  <c r="E13" i="101"/>
  <c r="E12" i="101"/>
  <c r="E11" i="101"/>
  <c r="E10" i="101"/>
  <c r="I168" i="101"/>
  <c r="I114" i="101" l="1"/>
  <c r="I176" i="101"/>
  <c r="I21" i="101"/>
  <c r="I40" i="101"/>
  <c r="I48" i="101"/>
  <c r="I52" i="101"/>
  <c r="I60" i="101"/>
  <c r="I64" i="101"/>
  <c r="I69" i="101"/>
  <c r="I73" i="101"/>
  <c r="I83" i="101"/>
  <c r="I87" i="101"/>
  <c r="I91" i="101"/>
  <c r="I95" i="101"/>
  <c r="I102" i="101"/>
  <c r="I106" i="101"/>
  <c r="I110" i="101"/>
  <c r="I126" i="101"/>
  <c r="I135" i="101"/>
  <c r="I139" i="101"/>
  <c r="I145" i="101"/>
  <c r="I151" i="101"/>
  <c r="I155" i="101"/>
  <c r="E8" i="101"/>
  <c r="I89" i="101"/>
  <c r="I93" i="101"/>
  <c r="I19" i="101"/>
  <c r="I31" i="101"/>
  <c r="I71" i="101"/>
  <c r="I75" i="101"/>
  <c r="I118" i="101"/>
  <c r="I143" i="101"/>
  <c r="I133" i="101"/>
  <c r="I137" i="101"/>
  <c r="I141" i="101"/>
  <c r="I149" i="101"/>
  <c r="I153" i="101"/>
  <c r="I157" i="101"/>
  <c r="I13" i="101"/>
  <c r="I17" i="101"/>
  <c r="I25" i="101"/>
  <c r="I122" i="101"/>
  <c r="I172" i="101"/>
  <c r="I164" i="101"/>
  <c r="I44" i="101"/>
  <c r="I23" i="101"/>
  <c r="J8" i="101"/>
  <c r="I147" i="101"/>
  <c r="I131" i="101"/>
  <c r="I85" i="101"/>
  <c r="I81" i="101"/>
  <c r="E7" i="101"/>
  <c r="I7" i="101" s="1"/>
  <c r="I56" i="101"/>
  <c r="I33" i="101"/>
  <c r="I29" i="101"/>
  <c r="E9" i="101"/>
  <c r="I9" i="101" s="1"/>
  <c r="I15" i="101"/>
  <c r="I11" i="101"/>
  <c r="H61" i="103"/>
  <c r="G66" i="103"/>
  <c r="G32" i="103"/>
  <c r="I77" i="101"/>
  <c r="I79" i="101"/>
  <c r="I27" i="101"/>
  <c r="I46" i="101"/>
  <c r="I54" i="101"/>
  <c r="I62" i="101"/>
  <c r="I100" i="101"/>
  <c r="I108" i="101"/>
  <c r="I116" i="101"/>
  <c r="I124" i="101"/>
  <c r="I162" i="101"/>
  <c r="I166" i="101"/>
  <c r="I170" i="101"/>
  <c r="I174" i="101"/>
  <c r="I38" i="101"/>
  <c r="I42" i="101"/>
  <c r="I50" i="101"/>
  <c r="I58" i="101"/>
  <c r="I104" i="101"/>
  <c r="I112" i="101"/>
  <c r="I120" i="101"/>
  <c r="G61" i="103" l="1"/>
  <c r="I181" i="101" l="1"/>
  <c r="K202" i="101"/>
  <c r="K180" i="101"/>
  <c r="I202" i="101"/>
  <c r="W29" i="96"/>
  <c r="K181" i="101" l="1"/>
  <c r="W42" i="96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I180" i="101" l="1"/>
  <c r="D13" i="62"/>
  <c r="J10" i="66" l="1"/>
  <c r="E10" i="66"/>
  <c r="E9" i="66"/>
  <c r="J8" i="66"/>
  <c r="E8" i="66"/>
  <c r="E7" i="66"/>
  <c r="H9" i="66" l="1"/>
  <c r="H7" i="66"/>
  <c r="D67" i="62" l="1"/>
  <c r="D94" i="62" s="1"/>
  <c r="D64" i="62" l="1"/>
  <c r="D32" i="62" l="1"/>
  <c r="D37" i="62" s="1"/>
  <c r="AK22" i="84" l="1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AK20" i="85"/>
  <c r="AJ20" i="85"/>
  <c r="AI20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Q20" i="85"/>
  <c r="P20" i="85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A20" i="85"/>
  <c r="AK19" i="85"/>
  <c r="AJ19" i="85"/>
  <c r="AI19" i="85"/>
  <c r="AH19" i="85"/>
  <c r="AG19" i="85"/>
  <c r="AF19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A19" i="85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D20" i="61" l="1"/>
  <c r="D63" i="61"/>
  <c r="E63" i="61"/>
  <c r="E62" i="61"/>
  <c r="D62" i="61"/>
  <c r="E56" i="61"/>
  <c r="D56" i="61"/>
  <c r="D37" i="61"/>
  <c r="E37" i="61"/>
  <c r="E54" i="61" s="1"/>
  <c r="E20" i="61"/>
  <c r="E16" i="61"/>
  <c r="D16" i="61"/>
  <c r="E12" i="61"/>
  <c r="D12" i="61"/>
  <c r="E11" i="61"/>
  <c r="E19" i="61" s="1"/>
  <c r="E34" i="61" s="1"/>
  <c r="D11" i="61"/>
  <c r="G70" i="60"/>
  <c r="F70" i="60"/>
  <c r="E70" i="60"/>
  <c r="D70" i="60"/>
  <c r="G64" i="60"/>
  <c r="E64" i="60"/>
  <c r="E55" i="60"/>
  <c r="G55" i="60"/>
  <c r="E47" i="60"/>
  <c r="G47" i="60"/>
  <c r="G40" i="60"/>
  <c r="E40" i="60"/>
  <c r="D40" i="60"/>
  <c r="G30" i="60"/>
  <c r="E30" i="60"/>
  <c r="G20" i="60"/>
  <c r="E20" i="60"/>
  <c r="D20" i="60"/>
  <c r="G12" i="60"/>
  <c r="E12" i="60"/>
  <c r="D12" i="60"/>
  <c r="E11" i="60" l="1"/>
  <c r="D66" i="61"/>
  <c r="E66" i="61"/>
  <c r="D19" i="61"/>
  <c r="D34" i="61" s="1"/>
  <c r="D54" i="61"/>
  <c r="E39" i="60"/>
  <c r="G11" i="60"/>
  <c r="F12" i="60"/>
  <c r="F20" i="60"/>
  <c r="F30" i="60"/>
  <c r="F40" i="60"/>
  <c r="G39" i="60"/>
  <c r="G10" i="60" s="1"/>
  <c r="G75" i="60" s="1"/>
  <c r="F47" i="60"/>
  <c r="F55" i="60"/>
  <c r="F64" i="60"/>
  <c r="D47" i="60"/>
  <c r="D55" i="60"/>
  <c r="D30" i="60"/>
  <c r="D11" i="60" s="1"/>
  <c r="D64" i="60"/>
  <c r="E10" i="60" l="1"/>
  <c r="E75" i="60" s="1"/>
  <c r="D67" i="61"/>
  <c r="E67" i="61"/>
  <c r="E59" i="61"/>
  <c r="E69" i="61" s="1"/>
  <c r="F39" i="60"/>
  <c r="D39" i="60"/>
  <c r="D10" i="60" s="1"/>
  <c r="D75" i="60" s="1"/>
  <c r="F11" i="60"/>
  <c r="D59" i="61" l="1"/>
  <c r="D69" i="61" s="1"/>
  <c r="F10" i="60"/>
  <c r="F75" i="60" s="1"/>
  <c r="D5" i="71" l="1"/>
  <c r="P3" i="71"/>
  <c r="AK38" i="87" l="1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AK20" i="87" l="1"/>
  <c r="AJ20" i="87"/>
  <c r="AI20" i="87"/>
  <c r="AH20" i="87"/>
  <c r="AG20" i="87"/>
  <c r="AF20" i="87"/>
  <c r="AE20" i="87"/>
  <c r="AD20" i="87"/>
  <c r="AC20" i="87"/>
  <c r="AB20" i="87"/>
  <c r="AA20" i="87"/>
  <c r="Z20" i="87"/>
  <c r="Y20" i="87"/>
  <c r="X20" i="87"/>
  <c r="W20" i="87"/>
  <c r="V20" i="87"/>
  <c r="U20" i="87"/>
  <c r="T20" i="87"/>
  <c r="S20" i="87"/>
  <c r="R20" i="87"/>
  <c r="Q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B20" i="87"/>
  <c r="A20" i="87"/>
  <c r="AK19" i="87"/>
  <c r="AJ19" i="87"/>
  <c r="AI19" i="87"/>
  <c r="AH19" i="87"/>
  <c r="L15" i="87"/>
  <c r="L14" i="87"/>
  <c r="F15" i="87"/>
  <c r="C15" i="87"/>
  <c r="U4" i="87"/>
  <c r="R4" i="87"/>
  <c r="AD867" i="71" l="1"/>
  <c r="AD841" i="71"/>
  <c r="AC338" i="71"/>
  <c r="Z338" i="71"/>
  <c r="W338" i="71"/>
  <c r="T338" i="71"/>
  <c r="Q338" i="71"/>
  <c r="N338" i="71"/>
  <c r="K338" i="71"/>
  <c r="H338" i="71"/>
  <c r="AC332" i="71"/>
  <c r="Z332" i="71"/>
  <c r="W332" i="71"/>
  <c r="T332" i="71"/>
  <c r="Q332" i="71"/>
  <c r="N332" i="71"/>
  <c r="K332" i="71"/>
  <c r="H332" i="71"/>
  <c r="AF337" i="71"/>
  <c r="AF331" i="71"/>
  <c r="AC313" i="71"/>
  <c r="Z313" i="71"/>
  <c r="W313" i="71"/>
  <c r="T313" i="71"/>
  <c r="Q313" i="71"/>
  <c r="N313" i="71"/>
  <c r="K313" i="71"/>
  <c r="H313" i="71"/>
  <c r="AC307" i="71"/>
  <c r="Z307" i="71"/>
  <c r="W307" i="71"/>
  <c r="T307" i="71"/>
  <c r="Q307" i="71"/>
  <c r="N307" i="71"/>
  <c r="K307" i="71"/>
  <c r="H307" i="71"/>
  <c r="AF312" i="71"/>
  <c r="AF306" i="71"/>
  <c r="AB275" i="71"/>
  <c r="Y275" i="71"/>
  <c r="V275" i="71"/>
  <c r="S275" i="71"/>
  <c r="P275" i="71"/>
  <c r="M275" i="71"/>
  <c r="J275" i="71"/>
  <c r="AB269" i="71"/>
  <c r="Y269" i="71"/>
  <c r="V269" i="71"/>
  <c r="S269" i="71"/>
  <c r="P269" i="71"/>
  <c r="M269" i="71"/>
  <c r="J269" i="71"/>
  <c r="AE274" i="71"/>
  <c r="AE268" i="71"/>
  <c r="AB250" i="71"/>
  <c r="Y250" i="71"/>
  <c r="V250" i="71"/>
  <c r="S250" i="71"/>
  <c r="P250" i="71"/>
  <c r="M250" i="71"/>
  <c r="J250" i="71"/>
  <c r="AB244" i="71"/>
  <c r="Y244" i="71"/>
  <c r="V244" i="71"/>
  <c r="S244" i="71"/>
  <c r="P244" i="71"/>
  <c r="M244" i="71"/>
  <c r="J244" i="71"/>
  <c r="AE249" i="71"/>
  <c r="AE243" i="71"/>
  <c r="AE240" i="71"/>
  <c r="AE241" i="71"/>
  <c r="AE242" i="71"/>
  <c r="AE246" i="71"/>
  <c r="AE247" i="71"/>
  <c r="AE248" i="71"/>
  <c r="AE265" i="71"/>
  <c r="AE266" i="71"/>
  <c r="AE267" i="71"/>
  <c r="AE271" i="71"/>
  <c r="AE272" i="71"/>
  <c r="AE273" i="71"/>
  <c r="AE250" i="71" l="1"/>
  <c r="AE269" i="71"/>
  <c r="AE275" i="71"/>
  <c r="AE244" i="71"/>
  <c r="V3" i="71" l="1"/>
  <c r="U3" i="71"/>
  <c r="T3" i="71"/>
  <c r="S3" i="71"/>
  <c r="R3" i="71"/>
  <c r="Q3" i="71"/>
  <c r="O3" i="71"/>
  <c r="N3" i="71"/>
  <c r="M3" i="71"/>
  <c r="AC32" i="71" l="1"/>
  <c r="X32" i="71"/>
  <c r="S32" i="71"/>
  <c r="N32" i="71"/>
  <c r="AC389" i="71" l="1"/>
  <c r="Z389" i="71"/>
  <c r="W389" i="71"/>
  <c r="T389" i="71"/>
  <c r="Q389" i="71"/>
  <c r="N389" i="71"/>
  <c r="K389" i="71"/>
  <c r="H389" i="71"/>
  <c r="AF388" i="71"/>
  <c r="AF387" i="71"/>
  <c r="AF386" i="71"/>
  <c r="AF385" i="71"/>
  <c r="AC372" i="71"/>
  <c r="Z372" i="71"/>
  <c r="W372" i="71"/>
  <c r="T372" i="71"/>
  <c r="Q372" i="71"/>
  <c r="N372" i="71"/>
  <c r="K372" i="71"/>
  <c r="H372" i="71"/>
  <c r="AC370" i="71"/>
  <c r="Z370" i="71"/>
  <c r="W370" i="71"/>
  <c r="T370" i="71"/>
  <c r="Q370" i="71"/>
  <c r="N370" i="71"/>
  <c r="K370" i="71"/>
  <c r="H370" i="71"/>
  <c r="AF368" i="71"/>
  <c r="AC391" i="71"/>
  <c r="Z391" i="71"/>
  <c r="W391" i="71"/>
  <c r="T391" i="71"/>
  <c r="Q391" i="71"/>
  <c r="N391" i="71"/>
  <c r="K391" i="71"/>
  <c r="H391" i="71"/>
  <c r="AF389" i="71" l="1"/>
  <c r="AC38" i="85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G19" i="87"/>
  <c r="AF19" i="87"/>
  <c r="AE19" i="87"/>
  <c r="AD19" i="87"/>
  <c r="AC19" i="87"/>
  <c r="AB19" i="87"/>
  <c r="AA19" i="87"/>
  <c r="Z19" i="87"/>
  <c r="Y19" i="87"/>
  <c r="X19" i="87"/>
  <c r="W19" i="87"/>
  <c r="V19" i="87"/>
  <c r="U19" i="87"/>
  <c r="T19" i="87"/>
  <c r="S19" i="87"/>
  <c r="R19" i="87"/>
  <c r="Q19" i="87"/>
  <c r="P19" i="87"/>
  <c r="O19" i="87"/>
  <c r="N19" i="87"/>
  <c r="M19" i="87"/>
  <c r="L19" i="87"/>
  <c r="K19" i="87"/>
  <c r="J19" i="87"/>
  <c r="I19" i="87"/>
  <c r="H19" i="87"/>
  <c r="G19" i="87"/>
  <c r="F19" i="87"/>
  <c r="E19" i="87"/>
  <c r="D19" i="87"/>
  <c r="C19" i="87"/>
  <c r="B19" i="87"/>
  <c r="A19" i="87"/>
  <c r="G15" i="85"/>
  <c r="G15" i="87" s="1"/>
  <c r="E15" i="85"/>
  <c r="E15" i="87" s="1"/>
  <c r="D15" i="85"/>
  <c r="D15" i="87" s="1"/>
  <c r="B15" i="85"/>
  <c r="B15" i="87" s="1"/>
  <c r="A15" i="85"/>
  <c r="A15" i="87" s="1"/>
  <c r="R12" i="85"/>
  <c r="R12" i="87" s="1"/>
  <c r="L12" i="85"/>
  <c r="L12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AD36" i="72" l="1"/>
  <c r="V36" i="72"/>
  <c r="M36" i="72"/>
  <c r="AD36" i="75"/>
  <c r="V36" i="75"/>
  <c r="M36" i="75"/>
  <c r="E6" i="68"/>
  <c r="AD38" i="84" l="1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I210" i="80" l="1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40" i="80"/>
  <c r="D140" i="80"/>
  <c r="G139" i="80"/>
  <c r="D139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5" i="80"/>
  <c r="D125" i="80"/>
  <c r="G124" i="80"/>
  <c r="D124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7" i="80"/>
  <c r="D107" i="80"/>
  <c r="G106" i="80"/>
  <c r="D106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8" i="80"/>
  <c r="D88" i="80"/>
  <c r="G87" i="80"/>
  <c r="D87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4" i="80"/>
  <c r="D74" i="80"/>
  <c r="G73" i="80"/>
  <c r="D73" i="80"/>
  <c r="H72" i="80"/>
  <c r="D72" i="80"/>
  <c r="G71" i="80"/>
  <c r="D71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51" i="80"/>
  <c r="D51" i="80"/>
  <c r="G50" i="80"/>
  <c r="D50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8" i="80"/>
  <c r="D28" i="80"/>
  <c r="G27" i="80"/>
  <c r="D27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H12" i="80"/>
  <c r="D12" i="80"/>
  <c r="G11" i="80"/>
  <c r="D11" i="80"/>
  <c r="H10" i="80"/>
  <c r="D10" i="80"/>
  <c r="G9" i="80"/>
  <c r="D9" i="80"/>
  <c r="H8" i="80"/>
  <c r="D8" i="80"/>
  <c r="G7" i="80"/>
  <c r="D7" i="80"/>
  <c r="F66" i="76" l="1"/>
  <c r="E66" i="76"/>
  <c r="F65" i="76"/>
  <c r="E65" i="76"/>
  <c r="F64" i="76"/>
  <c r="E64" i="76"/>
  <c r="F63" i="76"/>
  <c r="E63" i="76"/>
  <c r="F62" i="76"/>
  <c r="E62" i="76"/>
  <c r="F61" i="76"/>
  <c r="E61" i="76"/>
  <c r="F60" i="76"/>
  <c r="E60" i="76"/>
  <c r="F59" i="76"/>
  <c r="E59" i="76"/>
  <c r="F58" i="76"/>
  <c r="E58" i="76"/>
  <c r="F57" i="76"/>
  <c r="E57" i="76"/>
  <c r="F56" i="76"/>
  <c r="E56" i="76"/>
  <c r="F55" i="76"/>
  <c r="E55" i="76"/>
  <c r="F54" i="76"/>
  <c r="E54" i="76"/>
  <c r="F53" i="76"/>
  <c r="E53" i="76"/>
  <c r="F52" i="76"/>
  <c r="E52" i="76"/>
  <c r="F51" i="76"/>
  <c r="E51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4" i="76"/>
  <c r="E34" i="76"/>
  <c r="F33" i="76"/>
  <c r="E33" i="76"/>
  <c r="F32" i="76"/>
  <c r="E32" i="76"/>
  <c r="F31" i="76"/>
  <c r="E31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F10" i="76"/>
  <c r="E10" i="76"/>
  <c r="F9" i="76"/>
  <c r="E9" i="76"/>
  <c r="F8" i="76"/>
  <c r="E8" i="76"/>
  <c r="F7" i="76"/>
  <c r="E7" i="76"/>
  <c r="F6" i="76"/>
  <c r="E6" i="76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40" i="78"/>
  <c r="D140" i="78"/>
  <c r="G139" i="78"/>
  <c r="D139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5" i="78"/>
  <c r="D125" i="78"/>
  <c r="G124" i="78"/>
  <c r="D124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7" i="78"/>
  <c r="D107" i="78"/>
  <c r="G106" i="78"/>
  <c r="D106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8" i="78"/>
  <c r="D88" i="78"/>
  <c r="G87" i="78"/>
  <c r="D87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4" i="78"/>
  <c r="D74" i="78"/>
  <c r="G73" i="78"/>
  <c r="D73" i="78"/>
  <c r="H72" i="78"/>
  <c r="D72" i="78"/>
  <c r="G71" i="78"/>
  <c r="D71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51" i="78"/>
  <c r="D51" i="78"/>
  <c r="G50" i="78"/>
  <c r="D50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8" i="78"/>
  <c r="D28" i="78"/>
  <c r="G27" i="78"/>
  <c r="D27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H12" i="78"/>
  <c r="D12" i="78"/>
  <c r="G11" i="78"/>
  <c r="D11" i="78"/>
  <c r="H10" i="78"/>
  <c r="D10" i="78"/>
  <c r="G9" i="78"/>
  <c r="D9" i="78"/>
  <c r="H8" i="78"/>
  <c r="D8" i="78"/>
  <c r="G7" i="78"/>
  <c r="D7" i="78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J35" i="72" l="1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F65" i="68" l="1"/>
  <c r="E65" i="68"/>
  <c r="F62" i="68"/>
  <c r="E62" i="68"/>
  <c r="F61" i="68"/>
  <c r="E61" i="68"/>
  <c r="F58" i="68"/>
  <c r="E58" i="68"/>
  <c r="F57" i="68"/>
  <c r="E57" i="68"/>
  <c r="F55" i="68"/>
  <c r="E55" i="68"/>
  <c r="F54" i="68"/>
  <c r="E54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K210" i="66"/>
  <c r="I210" i="66"/>
  <c r="K209" i="66"/>
  <c r="I209" i="66"/>
  <c r="K208" i="66"/>
  <c r="I208" i="66"/>
  <c r="K207" i="66"/>
  <c r="I207" i="66"/>
  <c r="K205" i="66"/>
  <c r="I205" i="66"/>
  <c r="K204" i="66"/>
  <c r="I204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7" i="66"/>
  <c r="I177" i="66"/>
  <c r="K176" i="66"/>
  <c r="I176" i="66"/>
  <c r="K175" i="66"/>
  <c r="I175" i="66"/>
  <c r="K174" i="66"/>
  <c r="I174" i="66"/>
  <c r="K170" i="66"/>
  <c r="I170" i="66"/>
  <c r="K169" i="66"/>
  <c r="I169" i="66"/>
  <c r="K167" i="66"/>
  <c r="I167" i="66"/>
  <c r="K166" i="66"/>
  <c r="I166" i="66"/>
  <c r="K165" i="66"/>
  <c r="I165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6" i="66"/>
  <c r="I156" i="66"/>
  <c r="K155" i="66"/>
  <c r="I155" i="66"/>
  <c r="K154" i="66"/>
  <c r="I154" i="66"/>
  <c r="K153" i="66"/>
  <c r="I153" i="66"/>
  <c r="J148" i="66"/>
  <c r="E148" i="66"/>
  <c r="I147" i="66"/>
  <c r="E147" i="66"/>
  <c r="J146" i="66"/>
  <c r="E146" i="66"/>
  <c r="I145" i="66"/>
  <c r="E145" i="66"/>
  <c r="J144" i="66"/>
  <c r="E144" i="66"/>
  <c r="E143" i="66"/>
  <c r="J142" i="66"/>
  <c r="E142" i="66"/>
  <c r="E141" i="66"/>
  <c r="E138" i="66"/>
  <c r="E137" i="66"/>
  <c r="E136" i="66"/>
  <c r="E135" i="66"/>
  <c r="J134" i="66"/>
  <c r="E134" i="66"/>
  <c r="E133" i="66"/>
  <c r="J132" i="66"/>
  <c r="E132" i="66"/>
  <c r="E131" i="66"/>
  <c r="J127" i="66"/>
  <c r="E127" i="66"/>
  <c r="E126" i="66"/>
  <c r="E124" i="66"/>
  <c r="J123" i="66"/>
  <c r="E123" i="66"/>
  <c r="E122" i="66"/>
  <c r="J121" i="66"/>
  <c r="E121" i="66"/>
  <c r="E120" i="66"/>
  <c r="J119" i="66"/>
  <c r="E119" i="66"/>
  <c r="E118" i="66"/>
  <c r="J117" i="66"/>
  <c r="E117" i="66"/>
  <c r="E116" i="66"/>
  <c r="J115" i="66"/>
  <c r="E115" i="66"/>
  <c r="E114" i="66"/>
  <c r="J113" i="66"/>
  <c r="E113" i="66"/>
  <c r="E112" i="66"/>
  <c r="J111" i="66"/>
  <c r="E111" i="66"/>
  <c r="E110" i="66"/>
  <c r="J109" i="66"/>
  <c r="E109" i="66"/>
  <c r="E108" i="66"/>
  <c r="J105" i="66"/>
  <c r="E105" i="66"/>
  <c r="E104" i="66"/>
  <c r="J103" i="66"/>
  <c r="E103" i="66"/>
  <c r="E102" i="66"/>
  <c r="J101" i="66"/>
  <c r="E101" i="66"/>
  <c r="I100" i="66"/>
  <c r="E100" i="66"/>
  <c r="J99" i="66"/>
  <c r="E99" i="66"/>
  <c r="I98" i="66"/>
  <c r="E98" i="66"/>
  <c r="J94" i="66"/>
  <c r="E94" i="66"/>
  <c r="E93" i="66"/>
  <c r="J92" i="66"/>
  <c r="E92" i="66"/>
  <c r="E91" i="66"/>
  <c r="J90" i="66"/>
  <c r="E90" i="66"/>
  <c r="I89" i="66"/>
  <c r="E89" i="66"/>
  <c r="J86" i="66"/>
  <c r="E86" i="66"/>
  <c r="E85" i="66"/>
  <c r="J84" i="66"/>
  <c r="E84" i="66"/>
  <c r="E83" i="66"/>
  <c r="J82" i="66"/>
  <c r="E82" i="66"/>
  <c r="E81" i="66"/>
  <c r="J80" i="66"/>
  <c r="E80" i="66"/>
  <c r="E79" i="66"/>
  <c r="J78" i="66"/>
  <c r="E78" i="66"/>
  <c r="E77" i="66"/>
  <c r="J76" i="66"/>
  <c r="E76" i="66"/>
  <c r="E75" i="66"/>
  <c r="J70" i="66"/>
  <c r="E70" i="66"/>
  <c r="E69" i="66"/>
  <c r="J68" i="66"/>
  <c r="E68" i="66"/>
  <c r="E67" i="66"/>
  <c r="J63" i="66"/>
  <c r="E63" i="66"/>
  <c r="E62" i="66"/>
  <c r="J61" i="66"/>
  <c r="E61" i="66"/>
  <c r="E60" i="66"/>
  <c r="J59" i="66"/>
  <c r="E59" i="66"/>
  <c r="E58" i="66"/>
  <c r="J57" i="66"/>
  <c r="E57" i="66"/>
  <c r="E56" i="66"/>
  <c r="J55" i="66"/>
  <c r="E55" i="66"/>
  <c r="E54" i="66"/>
  <c r="J53" i="66"/>
  <c r="E53" i="66"/>
  <c r="E52" i="66"/>
  <c r="J49" i="66"/>
  <c r="E49" i="66"/>
  <c r="E48" i="66"/>
  <c r="J47" i="66"/>
  <c r="E47" i="66"/>
  <c r="E46" i="66"/>
  <c r="J45" i="66"/>
  <c r="E45" i="66"/>
  <c r="E44" i="66"/>
  <c r="J43" i="66"/>
  <c r="E43" i="66"/>
  <c r="E42" i="66"/>
  <c r="J41" i="66"/>
  <c r="E41" i="66"/>
  <c r="E40" i="66"/>
  <c r="J39" i="66"/>
  <c r="E39" i="66"/>
  <c r="E38" i="66"/>
  <c r="J37" i="66"/>
  <c r="E37" i="66"/>
  <c r="E36" i="66"/>
  <c r="J32" i="66"/>
  <c r="E32" i="66"/>
  <c r="E31" i="66"/>
  <c r="J30" i="66"/>
  <c r="E30" i="66"/>
  <c r="E29" i="66"/>
  <c r="E27" i="66"/>
  <c r="J26" i="66"/>
  <c r="E26" i="66"/>
  <c r="E25" i="66"/>
  <c r="J24" i="66"/>
  <c r="E24" i="66"/>
  <c r="E23" i="66"/>
  <c r="J22" i="66"/>
  <c r="E22" i="66"/>
  <c r="E21" i="66"/>
  <c r="J20" i="66"/>
  <c r="E20" i="66"/>
  <c r="E19" i="66"/>
  <c r="J18" i="66"/>
  <c r="E18" i="66"/>
  <c r="E17" i="66"/>
  <c r="J16" i="66"/>
  <c r="E16" i="66"/>
  <c r="E15" i="66"/>
  <c r="J14" i="66"/>
  <c r="E14" i="66"/>
  <c r="E13" i="66"/>
  <c r="F12" i="43"/>
  <c r="C12" i="43"/>
  <c r="K11" i="43"/>
  <c r="J11" i="43"/>
  <c r="K10" i="43"/>
  <c r="J10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R12" i="38"/>
  <c r="Q12" i="38"/>
  <c r="F7" i="38"/>
  <c r="L12" i="38" s="1"/>
  <c r="E7" i="38"/>
  <c r="K12" i="38" s="1"/>
  <c r="D7" i="38"/>
  <c r="J7" i="38" s="1"/>
  <c r="C7" i="38"/>
  <c r="L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G7" i="36"/>
  <c r="O7" i="36" s="1"/>
  <c r="F7" i="36"/>
  <c r="N7" i="36" s="1"/>
  <c r="E7" i="36"/>
  <c r="M7" i="36" s="1"/>
  <c r="D7" i="36"/>
  <c r="L7" i="36" s="1"/>
  <c r="C7" i="36"/>
  <c r="K7" i="36" s="1"/>
  <c r="B7" i="36"/>
  <c r="J7" i="36" s="1"/>
  <c r="C8" i="35"/>
  <c r="B8" i="35"/>
  <c r="I13" i="33"/>
  <c r="C13" i="33"/>
  <c r="F13" i="33" s="1"/>
  <c r="B13" i="33"/>
  <c r="E13" i="33" s="1"/>
  <c r="H9" i="33"/>
  <c r="C9" i="33"/>
  <c r="I9" i="33" s="1"/>
  <c r="B9" i="33"/>
  <c r="E9" i="33" s="1"/>
  <c r="E6" i="33"/>
  <c r="C6" i="33"/>
  <c r="B6" i="33"/>
  <c r="H6" i="33" s="1"/>
  <c r="C3" i="33"/>
  <c r="I3" i="33" s="1"/>
  <c r="B3" i="33"/>
  <c r="H3" i="33" s="1"/>
  <c r="H19" i="32"/>
  <c r="I8" i="32"/>
  <c r="H8" i="32"/>
  <c r="I4" i="32"/>
  <c r="H4" i="32"/>
  <c r="C7" i="30"/>
  <c r="C9" i="30" s="1"/>
  <c r="B7" i="30"/>
  <c r="E7" i="30" s="1"/>
  <c r="C8" i="28"/>
  <c r="B8" i="28"/>
  <c r="E8" i="28" s="1"/>
  <c r="C5" i="28"/>
  <c r="F5" i="28" s="1"/>
  <c r="B5" i="28"/>
  <c r="E5" i="28" s="1"/>
  <c r="F35" i="27"/>
  <c r="F34" i="27"/>
  <c r="L34" i="27" s="1"/>
  <c r="F33" i="27"/>
  <c r="F32" i="27"/>
  <c r="L32" i="27" s="1"/>
  <c r="F31" i="27"/>
  <c r="L31" i="27" s="1"/>
  <c r="F30" i="27"/>
  <c r="L30" i="27" s="1"/>
  <c r="E29" i="27"/>
  <c r="K29" i="27" s="1"/>
  <c r="D29" i="27"/>
  <c r="J29" i="27" s="1"/>
  <c r="C29" i="27"/>
  <c r="I29" i="27" s="1"/>
  <c r="B29" i="27"/>
  <c r="H29" i="27" s="1"/>
  <c r="L28" i="27"/>
  <c r="F28" i="27"/>
  <c r="N10" i="27" s="1"/>
  <c r="F27" i="27"/>
  <c r="L27" i="27" s="1"/>
  <c r="L26" i="27"/>
  <c r="F26" i="27"/>
  <c r="F25" i="27"/>
  <c r="L25" i="27" s="1"/>
  <c r="L24" i="27"/>
  <c r="F24" i="27"/>
  <c r="N6" i="27" s="1"/>
  <c r="I23" i="27"/>
  <c r="E23" i="27"/>
  <c r="K23" i="27" s="1"/>
  <c r="D23" i="27"/>
  <c r="J23" i="27" s="1"/>
  <c r="C23" i="27"/>
  <c r="B23" i="27"/>
  <c r="H23" i="27" s="1"/>
  <c r="F17" i="27"/>
  <c r="L17" i="27" s="1"/>
  <c r="N16" i="27"/>
  <c r="F16" i="27"/>
  <c r="L16" i="27" s="1"/>
  <c r="F15" i="27"/>
  <c r="L15" i="27" s="1"/>
  <c r="N14" i="27"/>
  <c r="F14" i="27"/>
  <c r="L14" i="27" s="1"/>
  <c r="N13" i="27"/>
  <c r="F13" i="27"/>
  <c r="L13" i="27" s="1"/>
  <c r="F12" i="27"/>
  <c r="L12" i="27" s="1"/>
  <c r="E11" i="27"/>
  <c r="K11" i="27" s="1"/>
  <c r="D11" i="27"/>
  <c r="J11" i="27" s="1"/>
  <c r="C11" i="27"/>
  <c r="I11" i="27" s="1"/>
  <c r="B11" i="27"/>
  <c r="H11" i="27" s="1"/>
  <c r="F10" i="27"/>
  <c r="L10" i="27" s="1"/>
  <c r="F9" i="27"/>
  <c r="L9" i="27" s="1"/>
  <c r="N8" i="27"/>
  <c r="F8" i="27"/>
  <c r="L8" i="27" s="1"/>
  <c r="F7" i="27"/>
  <c r="L7" i="27" s="1"/>
  <c r="F6" i="27"/>
  <c r="L6" i="27" s="1"/>
  <c r="K5" i="27"/>
  <c r="E5" i="27"/>
  <c r="D5" i="27"/>
  <c r="J5" i="27" s="1"/>
  <c r="C5" i="27"/>
  <c r="I5" i="27" s="1"/>
  <c r="B5" i="27"/>
  <c r="F44" i="50"/>
  <c r="I44" i="50" s="1"/>
  <c r="F43" i="50"/>
  <c r="F42" i="50"/>
  <c r="I42" i="50" s="1"/>
  <c r="F41" i="50"/>
  <c r="I41" i="50" s="1"/>
  <c r="F40" i="50"/>
  <c r="I40" i="50" s="1"/>
  <c r="F39" i="50"/>
  <c r="M39" i="50" s="1"/>
  <c r="F38" i="50"/>
  <c r="M38" i="50" s="1"/>
  <c r="I37" i="50"/>
  <c r="F37" i="50"/>
  <c r="K15" i="50" s="1"/>
  <c r="F36" i="50"/>
  <c r="I36" i="50" s="1"/>
  <c r="F35" i="50"/>
  <c r="M35" i="50" s="1"/>
  <c r="F34" i="50"/>
  <c r="I34" i="50" s="1"/>
  <c r="F33" i="50"/>
  <c r="I32" i="50"/>
  <c r="F32" i="50"/>
  <c r="M32" i="50" s="1"/>
  <c r="F31" i="50"/>
  <c r="F30" i="50"/>
  <c r="M30" i="50" s="1"/>
  <c r="F29" i="50"/>
  <c r="M29" i="50" s="1"/>
  <c r="F28" i="50"/>
  <c r="F27" i="50"/>
  <c r="I27" i="50" s="1"/>
  <c r="K22" i="50"/>
  <c r="F22" i="50"/>
  <c r="I22" i="50" s="1"/>
  <c r="F21" i="50"/>
  <c r="I21" i="50" s="1"/>
  <c r="F20" i="50"/>
  <c r="I20" i="50" s="1"/>
  <c r="F19" i="50"/>
  <c r="I19" i="50" s="1"/>
  <c r="F18" i="50"/>
  <c r="F17" i="50"/>
  <c r="M17" i="50" s="1"/>
  <c r="F16" i="50"/>
  <c r="M16" i="50" s="1"/>
  <c r="F15" i="50"/>
  <c r="I14" i="50"/>
  <c r="F14" i="50"/>
  <c r="M14" i="50" s="1"/>
  <c r="F13" i="50"/>
  <c r="M13" i="50" s="1"/>
  <c r="K12" i="50"/>
  <c r="F12" i="50"/>
  <c r="M12" i="50" s="1"/>
  <c r="F11" i="50"/>
  <c r="K10" i="50"/>
  <c r="F10" i="50"/>
  <c r="M10" i="50" s="1"/>
  <c r="I9" i="50"/>
  <c r="F9" i="50"/>
  <c r="M9" i="50" s="1"/>
  <c r="F8" i="50"/>
  <c r="K7" i="50"/>
  <c r="F7" i="50"/>
  <c r="F6" i="50"/>
  <c r="M6" i="50" s="1"/>
  <c r="K5" i="50"/>
  <c r="I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F12" i="24"/>
  <c r="C12" i="24"/>
  <c r="I12" i="24" s="1"/>
  <c r="B12" i="24"/>
  <c r="C9" i="24"/>
  <c r="F9" i="24" s="1"/>
  <c r="B9" i="24"/>
  <c r="C6" i="24"/>
  <c r="I6" i="24" s="1"/>
  <c r="B6" i="24"/>
  <c r="H6" i="24" s="1"/>
  <c r="C3" i="24"/>
  <c r="F3" i="24" s="1"/>
  <c r="B3" i="24"/>
  <c r="J5" i="21"/>
  <c r="E5" i="21"/>
  <c r="L5" i="21" s="1"/>
  <c r="D5" i="21"/>
  <c r="K5" i="21" s="1"/>
  <c r="C5" i="21"/>
  <c r="B5" i="21"/>
  <c r="I5" i="21" s="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E9" i="55"/>
  <c r="J9" i="55" s="1"/>
  <c r="E8" i="55"/>
  <c r="J8" i="55" s="1"/>
  <c r="E7" i="55"/>
  <c r="F8" i="20"/>
  <c r="C8" i="20"/>
  <c r="I8" i="20" s="1"/>
  <c r="B8" i="20"/>
  <c r="H8" i="20" s="1"/>
  <c r="I6" i="20"/>
  <c r="H6" i="20"/>
  <c r="I5" i="20"/>
  <c r="H5" i="20"/>
  <c r="I4" i="20"/>
  <c r="I7" i="20" s="1"/>
  <c r="H4" i="20"/>
  <c r="H7" i="20" s="1"/>
  <c r="C10" i="54"/>
  <c r="B10" i="54"/>
  <c r="E7" i="54"/>
  <c r="C7" i="54"/>
  <c r="F7" i="54" s="1"/>
  <c r="B7" i="54"/>
  <c r="H7" i="54" s="1"/>
  <c r="C19" i="18"/>
  <c r="G19" i="18" s="1"/>
  <c r="B19" i="18"/>
  <c r="F19" i="18" s="1"/>
  <c r="D18" i="18"/>
  <c r="D17" i="18"/>
  <c r="J16" i="18"/>
  <c r="H16" i="18"/>
  <c r="D16" i="18"/>
  <c r="D15" i="18"/>
  <c r="J15" i="18" s="1"/>
  <c r="D14" i="18"/>
  <c r="J14" i="18" s="1"/>
  <c r="D13" i="18"/>
  <c r="D12" i="18"/>
  <c r="H12" i="18" s="1"/>
  <c r="C10" i="18"/>
  <c r="G10" i="18" s="1"/>
  <c r="B10" i="18"/>
  <c r="F10" i="18" s="1"/>
  <c r="D9" i="18"/>
  <c r="D8" i="18"/>
  <c r="J7" i="18"/>
  <c r="H7" i="18"/>
  <c r="D7" i="18"/>
  <c r="D6" i="18"/>
  <c r="J6" i="18" s="1"/>
  <c r="D5" i="18"/>
  <c r="J5" i="18" s="1"/>
  <c r="E9" i="17"/>
  <c r="D9" i="17"/>
  <c r="C9" i="17"/>
  <c r="B9" i="17"/>
  <c r="N8" i="17"/>
  <c r="F8" i="17"/>
  <c r="L8" i="17" s="1"/>
  <c r="F7" i="17"/>
  <c r="N7" i="17" s="1"/>
  <c r="F6" i="17"/>
  <c r="N6" i="17" s="1"/>
  <c r="F5" i="17"/>
  <c r="F4" i="17"/>
  <c r="L4" i="17" s="1"/>
  <c r="J13" i="56"/>
  <c r="D13" i="56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F11" i="14"/>
  <c r="N11" i="14" s="1"/>
  <c r="F10" i="14"/>
  <c r="L10" i="14" s="1"/>
  <c r="F9" i="14"/>
  <c r="N9" i="14" s="1"/>
  <c r="F8" i="14"/>
  <c r="N8" i="14" s="1"/>
  <c r="F7" i="14"/>
  <c r="N6" i="14"/>
  <c r="F6" i="14"/>
  <c r="L6" i="14" s="1"/>
  <c r="F5" i="14"/>
  <c r="N5" i="14" s="1"/>
  <c r="E7" i="13"/>
  <c r="K7" i="13" s="1"/>
  <c r="D7" i="13"/>
  <c r="J7" i="13" s="1"/>
  <c r="C7" i="13"/>
  <c r="I7" i="13" s="1"/>
  <c r="B7" i="13"/>
  <c r="H7" i="13" s="1"/>
  <c r="F6" i="13"/>
  <c r="L6" i="13" s="1"/>
  <c r="F5" i="13"/>
  <c r="L5" i="13" s="1"/>
  <c r="L4" i="13"/>
  <c r="F4" i="13"/>
  <c r="F3" i="13"/>
  <c r="L3" i="13" s="1"/>
  <c r="F7" i="12"/>
  <c r="L7" i="12" s="1"/>
  <c r="E7" i="12"/>
  <c r="K7" i="12" s="1"/>
  <c r="D7" i="12"/>
  <c r="J7" i="12" s="1"/>
  <c r="C7" i="12"/>
  <c r="I7" i="12" s="1"/>
  <c r="G6" i="12"/>
  <c r="M6" i="12" s="1"/>
  <c r="G5" i="12"/>
  <c r="M5" i="12" s="1"/>
  <c r="G4" i="12"/>
  <c r="M4" i="12" s="1"/>
  <c r="G3" i="12"/>
  <c r="F19" i="11"/>
  <c r="R46" i="9"/>
  <c r="I46" i="9"/>
  <c r="S46" i="9" s="1"/>
  <c r="H46" i="9"/>
  <c r="G46" i="9"/>
  <c r="Q46" i="9" s="1"/>
  <c r="F46" i="9"/>
  <c r="P46" i="9" s="1"/>
  <c r="E46" i="9"/>
  <c r="O46" i="9" s="1"/>
  <c r="D46" i="9"/>
  <c r="N46" i="9" s="1"/>
  <c r="C46" i="9"/>
  <c r="M46" i="9" s="1"/>
  <c r="B46" i="9"/>
  <c r="L46" i="9" s="1"/>
  <c r="I44" i="9"/>
  <c r="AC17" i="9" s="1"/>
  <c r="H44" i="9"/>
  <c r="R44" i="9" s="1"/>
  <c r="G44" i="9"/>
  <c r="F44" i="9"/>
  <c r="P44" i="9" s="1"/>
  <c r="E44" i="9"/>
  <c r="O44" i="9" s="1"/>
  <c r="D44" i="9"/>
  <c r="N44" i="9" s="1"/>
  <c r="C44" i="9"/>
  <c r="W17" i="9" s="1"/>
  <c r="B44" i="9"/>
  <c r="L44" i="9" s="1"/>
  <c r="J43" i="9"/>
  <c r="T43" i="9" s="1"/>
  <c r="J42" i="9"/>
  <c r="T42" i="9" s="1"/>
  <c r="J41" i="9"/>
  <c r="S39" i="9"/>
  <c r="I39" i="9"/>
  <c r="H39" i="9"/>
  <c r="G39" i="9"/>
  <c r="Q39" i="9" s="1"/>
  <c r="F39" i="9"/>
  <c r="P39" i="9" s="1"/>
  <c r="E39" i="9"/>
  <c r="O39" i="9" s="1"/>
  <c r="D39" i="9"/>
  <c r="C39" i="9"/>
  <c r="M39" i="9" s="1"/>
  <c r="B39" i="9"/>
  <c r="V12" i="9" s="1"/>
  <c r="J38" i="9"/>
  <c r="T38" i="9" s="1"/>
  <c r="J37" i="9"/>
  <c r="T37" i="9" s="1"/>
  <c r="J36" i="9"/>
  <c r="I34" i="9"/>
  <c r="S34" i="9" s="1"/>
  <c r="H34" i="9"/>
  <c r="G34" i="9"/>
  <c r="Q34" i="9" s="1"/>
  <c r="F34" i="9"/>
  <c r="E34" i="9"/>
  <c r="O34" i="9" s="1"/>
  <c r="D34" i="9"/>
  <c r="C34" i="9"/>
  <c r="W6" i="9" s="1"/>
  <c r="B34" i="9"/>
  <c r="J33" i="9"/>
  <c r="T33" i="9" s="1"/>
  <c r="J32" i="9"/>
  <c r="T32" i="9" s="1"/>
  <c r="J31" i="9"/>
  <c r="T31" i="9" s="1"/>
  <c r="J30" i="9"/>
  <c r="T30" i="9" s="1"/>
  <c r="N22" i="9"/>
  <c r="I22" i="9"/>
  <c r="S22" i="9" s="1"/>
  <c r="H22" i="9"/>
  <c r="R22" i="9" s="1"/>
  <c r="G22" i="9"/>
  <c r="Q22" i="9" s="1"/>
  <c r="F22" i="9"/>
  <c r="E22" i="9"/>
  <c r="D22" i="9"/>
  <c r="C22" i="9"/>
  <c r="M22" i="9" s="1"/>
  <c r="B22" i="9"/>
  <c r="I20" i="9"/>
  <c r="S20" i="9" s="1"/>
  <c r="H20" i="9"/>
  <c r="R20" i="9" s="1"/>
  <c r="G20" i="9"/>
  <c r="Q20" i="9" s="1"/>
  <c r="F20" i="9"/>
  <c r="P20" i="9" s="1"/>
  <c r="E20" i="9"/>
  <c r="O20" i="9" s="1"/>
  <c r="D20" i="9"/>
  <c r="N20" i="9" s="1"/>
  <c r="C20" i="9"/>
  <c r="B20" i="9"/>
  <c r="L20" i="9" s="1"/>
  <c r="J19" i="9"/>
  <c r="T19" i="9" s="1"/>
  <c r="J18" i="9"/>
  <c r="T18" i="9" s="1"/>
  <c r="AB17" i="9"/>
  <c r="Y17" i="9"/>
  <c r="J17" i="9"/>
  <c r="AL15" i="9"/>
  <c r="I15" i="9"/>
  <c r="H15" i="9"/>
  <c r="R15" i="9" s="1"/>
  <c r="G15" i="9"/>
  <c r="Q15" i="9" s="1"/>
  <c r="F15" i="9"/>
  <c r="E15" i="9"/>
  <c r="D15" i="9"/>
  <c r="AH15" i="9" s="1"/>
  <c r="C15" i="9"/>
  <c r="M15" i="9" s="1"/>
  <c r="B15" i="9"/>
  <c r="J14" i="9"/>
  <c r="T14" i="9" s="1"/>
  <c r="J13" i="9"/>
  <c r="T13" i="9" s="1"/>
  <c r="AC12" i="9"/>
  <c r="Y12" i="9"/>
  <c r="J12" i="9"/>
  <c r="T12" i="9" s="1"/>
  <c r="I10" i="9"/>
  <c r="AM10" i="9" s="1"/>
  <c r="H10" i="9"/>
  <c r="G10" i="9"/>
  <c r="Q10" i="9" s="1"/>
  <c r="F10" i="9"/>
  <c r="AJ10" i="9" s="1"/>
  <c r="E10" i="9"/>
  <c r="AI10" i="9" s="1"/>
  <c r="D10" i="9"/>
  <c r="C10" i="9"/>
  <c r="B10" i="9"/>
  <c r="L10" i="9" s="1"/>
  <c r="J9" i="9"/>
  <c r="T9" i="9" s="1"/>
  <c r="J8" i="9"/>
  <c r="T8" i="9" s="1"/>
  <c r="J7" i="9"/>
  <c r="AC6" i="9"/>
  <c r="Y6" i="9"/>
  <c r="J6" i="9"/>
  <c r="T6" i="9" s="1"/>
  <c r="I46" i="7"/>
  <c r="S46" i="7" s="1"/>
  <c r="H46" i="7"/>
  <c r="R46" i="7" s="1"/>
  <c r="G46" i="7"/>
  <c r="Q46" i="7" s="1"/>
  <c r="F46" i="7"/>
  <c r="P46" i="7" s="1"/>
  <c r="E46" i="7"/>
  <c r="O46" i="7" s="1"/>
  <c r="D46" i="7"/>
  <c r="N46" i="7" s="1"/>
  <c r="C46" i="7"/>
  <c r="M46" i="7" s="1"/>
  <c r="B46" i="7"/>
  <c r="L46" i="7" s="1"/>
  <c r="N44" i="7"/>
  <c r="I44" i="7"/>
  <c r="AC17" i="7" s="1"/>
  <c r="H44" i="7"/>
  <c r="R44" i="7" s="1"/>
  <c r="G44" i="7"/>
  <c r="Q44" i="7" s="1"/>
  <c r="F44" i="7"/>
  <c r="Z17" i="7" s="1"/>
  <c r="E44" i="7"/>
  <c r="Y17" i="7" s="1"/>
  <c r="D44" i="7"/>
  <c r="C44" i="7"/>
  <c r="B44" i="7"/>
  <c r="V17" i="7" s="1"/>
  <c r="J43" i="7"/>
  <c r="T43" i="7" s="1"/>
  <c r="J42" i="7"/>
  <c r="T42" i="7" s="1"/>
  <c r="J41" i="7"/>
  <c r="T41" i="7" s="1"/>
  <c r="O39" i="7"/>
  <c r="I39" i="7"/>
  <c r="S39" i="7" s="1"/>
  <c r="H39" i="7"/>
  <c r="R39" i="7" s="1"/>
  <c r="G39" i="7"/>
  <c r="F39" i="7"/>
  <c r="Z12" i="7" s="1"/>
  <c r="E39" i="7"/>
  <c r="D39" i="7"/>
  <c r="N39" i="7" s="1"/>
  <c r="C39" i="7"/>
  <c r="B39" i="7"/>
  <c r="L39" i="7" s="1"/>
  <c r="J38" i="7"/>
  <c r="J37" i="7"/>
  <c r="T37" i="7" s="1"/>
  <c r="J36" i="7"/>
  <c r="J39" i="7" s="1"/>
  <c r="AD12" i="7" s="1"/>
  <c r="O34" i="7"/>
  <c r="I34" i="7"/>
  <c r="S34" i="7" s="1"/>
  <c r="H34" i="7"/>
  <c r="R34" i="7" s="1"/>
  <c r="G34" i="7"/>
  <c r="F34" i="7"/>
  <c r="Z6" i="7" s="1"/>
  <c r="E34" i="7"/>
  <c r="D34" i="7"/>
  <c r="D47" i="7" s="1"/>
  <c r="AH47" i="7" s="1"/>
  <c r="C34" i="7"/>
  <c r="B34" i="7"/>
  <c r="V6" i="7" s="1"/>
  <c r="J33" i="7"/>
  <c r="T33" i="7" s="1"/>
  <c r="J32" i="7"/>
  <c r="T32" i="7" s="1"/>
  <c r="J31" i="7"/>
  <c r="T31" i="7" s="1"/>
  <c r="J30" i="7"/>
  <c r="I22" i="7"/>
  <c r="H22" i="7"/>
  <c r="R22" i="7" s="1"/>
  <c r="G22" i="7"/>
  <c r="Q22" i="7" s="1"/>
  <c r="F22" i="7"/>
  <c r="P22" i="7" s="1"/>
  <c r="E22" i="7"/>
  <c r="D22" i="7"/>
  <c r="C22" i="7"/>
  <c r="M22" i="7" s="1"/>
  <c r="B22" i="7"/>
  <c r="L22" i="7" s="1"/>
  <c r="S20" i="7"/>
  <c r="I20" i="7"/>
  <c r="H20" i="7"/>
  <c r="R20" i="7" s="1"/>
  <c r="G20" i="7"/>
  <c r="Q20" i="7" s="1"/>
  <c r="F20" i="7"/>
  <c r="P20" i="7" s="1"/>
  <c r="E20" i="7"/>
  <c r="O20" i="7" s="1"/>
  <c r="D20" i="7"/>
  <c r="N20" i="7" s="1"/>
  <c r="C20" i="7"/>
  <c r="B20" i="7"/>
  <c r="L20" i="7" s="1"/>
  <c r="J19" i="7"/>
  <c r="T19" i="7" s="1"/>
  <c r="J18" i="7"/>
  <c r="AB17" i="7"/>
  <c r="X17" i="7"/>
  <c r="J17" i="7"/>
  <c r="I15" i="7"/>
  <c r="H15" i="7"/>
  <c r="R15" i="7" s="1"/>
  <c r="G15" i="7"/>
  <c r="F15" i="7"/>
  <c r="AJ15" i="7" s="1"/>
  <c r="E15" i="7"/>
  <c r="D15" i="7"/>
  <c r="C15" i="7"/>
  <c r="M15" i="7" s="1"/>
  <c r="B15" i="7"/>
  <c r="L15" i="7" s="1"/>
  <c r="J14" i="7"/>
  <c r="T14" i="7" s="1"/>
  <c r="J13" i="7"/>
  <c r="T13" i="7" s="1"/>
  <c r="AC12" i="7"/>
  <c r="Y12" i="7"/>
  <c r="X12" i="7"/>
  <c r="J12" i="7"/>
  <c r="T12" i="7" s="1"/>
  <c r="AM10" i="7"/>
  <c r="I10" i="7"/>
  <c r="S10" i="7" s="1"/>
  <c r="H10" i="7"/>
  <c r="AL10" i="7" s="1"/>
  <c r="G10" i="7"/>
  <c r="F10" i="7"/>
  <c r="E10" i="7"/>
  <c r="E23" i="7" s="1"/>
  <c r="AI23" i="7" s="1"/>
  <c r="D10" i="7"/>
  <c r="AH10" i="7" s="1"/>
  <c r="C10" i="7"/>
  <c r="B10" i="7"/>
  <c r="L10" i="7" s="1"/>
  <c r="J9" i="7"/>
  <c r="T9" i="7" s="1"/>
  <c r="J8" i="7"/>
  <c r="J7" i="7"/>
  <c r="T7" i="7" s="1"/>
  <c r="Y6" i="7"/>
  <c r="X6" i="7"/>
  <c r="J6" i="7"/>
  <c r="J22" i="7" s="1"/>
  <c r="H47" i="5"/>
  <c r="Q47" i="5" s="1"/>
  <c r="G47" i="5"/>
  <c r="P47" i="5" s="1"/>
  <c r="F47" i="5"/>
  <c r="O47" i="5" s="1"/>
  <c r="E47" i="5"/>
  <c r="N47" i="5" s="1"/>
  <c r="D47" i="5"/>
  <c r="M47" i="5" s="1"/>
  <c r="C47" i="5"/>
  <c r="L47" i="5" s="1"/>
  <c r="B47" i="5"/>
  <c r="K47" i="5" s="1"/>
  <c r="L45" i="5"/>
  <c r="H45" i="5"/>
  <c r="Q45" i="5" s="1"/>
  <c r="G45" i="5"/>
  <c r="P45" i="5" s="1"/>
  <c r="F45" i="5"/>
  <c r="O45" i="5" s="1"/>
  <c r="E45" i="5"/>
  <c r="N45" i="5" s="1"/>
  <c r="D45" i="5"/>
  <c r="V17" i="5" s="1"/>
  <c r="C45" i="5"/>
  <c r="B45" i="5"/>
  <c r="K45" i="5" s="1"/>
  <c r="I44" i="5"/>
  <c r="R44" i="5" s="1"/>
  <c r="I43" i="5"/>
  <c r="R43" i="5" s="1"/>
  <c r="I42" i="5"/>
  <c r="H40" i="5"/>
  <c r="Q40" i="5" s="1"/>
  <c r="G40" i="5"/>
  <c r="P40" i="5" s="1"/>
  <c r="F40" i="5"/>
  <c r="O40" i="5" s="1"/>
  <c r="E40" i="5"/>
  <c r="D40" i="5"/>
  <c r="M40" i="5" s="1"/>
  <c r="C40" i="5"/>
  <c r="L40" i="5" s="1"/>
  <c r="B40" i="5"/>
  <c r="T12" i="5" s="1"/>
  <c r="I39" i="5"/>
  <c r="R39" i="5" s="1"/>
  <c r="I38" i="5"/>
  <c r="R38" i="5" s="1"/>
  <c r="I37" i="5"/>
  <c r="I40" i="5" s="1"/>
  <c r="H35" i="5"/>
  <c r="Q35" i="5" s="1"/>
  <c r="G35" i="5"/>
  <c r="Y6" i="5" s="1"/>
  <c r="F35" i="5"/>
  <c r="X6" i="5" s="1"/>
  <c r="E35" i="5"/>
  <c r="W6" i="5" s="1"/>
  <c r="D35" i="5"/>
  <c r="V6" i="5" s="1"/>
  <c r="C35" i="5"/>
  <c r="U6" i="5" s="1"/>
  <c r="B35" i="5"/>
  <c r="I34" i="5"/>
  <c r="R34" i="5" s="1"/>
  <c r="I33" i="5"/>
  <c r="R33" i="5" s="1"/>
  <c r="I32" i="5"/>
  <c r="R32" i="5" s="1"/>
  <c r="I31" i="5"/>
  <c r="R31" i="5" s="1"/>
  <c r="H22" i="5"/>
  <c r="G22" i="5"/>
  <c r="P22" i="5" s="1"/>
  <c r="F22" i="5"/>
  <c r="E22" i="5"/>
  <c r="D22" i="5"/>
  <c r="M22" i="5" s="1"/>
  <c r="C22" i="5"/>
  <c r="B22" i="5"/>
  <c r="K22" i="5" s="1"/>
  <c r="K20" i="5"/>
  <c r="H20" i="5"/>
  <c r="Q20" i="5" s="1"/>
  <c r="G20" i="5"/>
  <c r="P20" i="5" s="1"/>
  <c r="F20" i="5"/>
  <c r="O20" i="5" s="1"/>
  <c r="E20" i="5"/>
  <c r="N20" i="5" s="1"/>
  <c r="D20" i="5"/>
  <c r="M20" i="5" s="1"/>
  <c r="C20" i="5"/>
  <c r="L20" i="5" s="1"/>
  <c r="B20" i="5"/>
  <c r="I19" i="5"/>
  <c r="R19" i="5" s="1"/>
  <c r="I18" i="5"/>
  <c r="R18" i="5" s="1"/>
  <c r="Y17" i="5"/>
  <c r="X17" i="5"/>
  <c r="U17" i="5"/>
  <c r="T17" i="5"/>
  <c r="I17" i="5"/>
  <c r="H15" i="5"/>
  <c r="G15" i="5"/>
  <c r="F15" i="5"/>
  <c r="O15" i="5" s="1"/>
  <c r="E15" i="5"/>
  <c r="D15" i="5"/>
  <c r="AE15" i="5" s="1"/>
  <c r="C15" i="5"/>
  <c r="B15" i="5"/>
  <c r="K15" i="5" s="1"/>
  <c r="I14" i="5"/>
  <c r="R14" i="5" s="1"/>
  <c r="I13" i="5"/>
  <c r="Y12" i="5"/>
  <c r="V12" i="5"/>
  <c r="U12" i="5"/>
  <c r="I12" i="5"/>
  <c r="R12" i="5" s="1"/>
  <c r="H10" i="5"/>
  <c r="G10" i="5"/>
  <c r="F10" i="5"/>
  <c r="O10" i="5" s="1"/>
  <c r="E10" i="5"/>
  <c r="D10" i="5"/>
  <c r="C10" i="5"/>
  <c r="B10" i="5"/>
  <c r="K10" i="5" s="1"/>
  <c r="I9" i="5"/>
  <c r="R9" i="5" s="1"/>
  <c r="I8" i="5"/>
  <c r="R8" i="5" s="1"/>
  <c r="I7" i="5"/>
  <c r="R7" i="5" s="1"/>
  <c r="Z6" i="5"/>
  <c r="T6" i="5"/>
  <c r="R6" i="5"/>
  <c r="I6" i="5"/>
  <c r="F9" i="52"/>
  <c r="E9" i="52"/>
  <c r="D9" i="52"/>
  <c r="C9" i="52"/>
  <c r="E10" i="4"/>
  <c r="D10" i="4"/>
  <c r="C10" i="4"/>
  <c r="B10" i="4"/>
  <c r="F60" i="68"/>
  <c r="F59" i="68"/>
  <c r="E59" i="68"/>
  <c r="E53" i="68"/>
  <c r="E51" i="68"/>
  <c r="F17" i="68"/>
  <c r="E17" i="68"/>
  <c r="F13" i="68"/>
  <c r="E13" i="68"/>
  <c r="F9" i="68"/>
  <c r="E9" i="68"/>
  <c r="K206" i="66"/>
  <c r="I206" i="66"/>
  <c r="K203" i="66"/>
  <c r="I203" i="66"/>
  <c r="I202" i="66"/>
  <c r="K191" i="66"/>
  <c r="I191" i="66"/>
  <c r="K178" i="66"/>
  <c r="I178" i="66"/>
  <c r="K173" i="66"/>
  <c r="K172" i="66"/>
  <c r="K168" i="66"/>
  <c r="I168" i="66"/>
  <c r="K164" i="66"/>
  <c r="I164" i="66"/>
  <c r="K157" i="66"/>
  <c r="I157" i="66"/>
  <c r="K152" i="66"/>
  <c r="I143" i="66"/>
  <c r="J140" i="66"/>
  <c r="E140" i="66"/>
  <c r="E139" i="66"/>
  <c r="J138" i="66"/>
  <c r="I137" i="66"/>
  <c r="J136" i="66"/>
  <c r="I135" i="66"/>
  <c r="I133" i="66"/>
  <c r="I131" i="66"/>
  <c r="I126" i="66"/>
  <c r="E125" i="66"/>
  <c r="I122" i="66"/>
  <c r="I120" i="66"/>
  <c r="I118" i="66"/>
  <c r="I116" i="66"/>
  <c r="I114" i="66"/>
  <c r="I112" i="66"/>
  <c r="I110" i="66"/>
  <c r="I108" i="66"/>
  <c r="J107" i="66"/>
  <c r="I106" i="66"/>
  <c r="E107" i="66"/>
  <c r="E106" i="66"/>
  <c r="I104" i="66"/>
  <c r="I102" i="66"/>
  <c r="I93" i="66"/>
  <c r="I91" i="66"/>
  <c r="J88" i="66"/>
  <c r="E88" i="66"/>
  <c r="E87" i="66"/>
  <c r="I85" i="66"/>
  <c r="I83" i="66"/>
  <c r="I81" i="66"/>
  <c r="I79" i="66"/>
  <c r="I77" i="66"/>
  <c r="J74" i="66"/>
  <c r="E74" i="66"/>
  <c r="E73" i="66"/>
  <c r="E72" i="66"/>
  <c r="E71" i="66"/>
  <c r="I69" i="66"/>
  <c r="I67" i="66"/>
  <c r="I62" i="66"/>
  <c r="I60" i="66"/>
  <c r="I58" i="66"/>
  <c r="I56" i="66"/>
  <c r="I54" i="66"/>
  <c r="J51" i="66"/>
  <c r="E51" i="66"/>
  <c r="E50" i="66"/>
  <c r="I48" i="66"/>
  <c r="I46" i="66"/>
  <c r="I44" i="66"/>
  <c r="I42" i="66"/>
  <c r="I40" i="66"/>
  <c r="I38" i="66"/>
  <c r="I36" i="66"/>
  <c r="H31" i="66"/>
  <c r="H29" i="66"/>
  <c r="J28" i="66"/>
  <c r="H25" i="66"/>
  <c r="H23" i="66"/>
  <c r="H21" i="66"/>
  <c r="H19" i="66"/>
  <c r="H17" i="66"/>
  <c r="H15" i="66"/>
  <c r="J12" i="66"/>
  <c r="E12" i="66"/>
  <c r="Q10" i="60"/>
  <c r="Q9" i="60"/>
  <c r="Q8" i="60"/>
  <c r="Q7" i="60"/>
  <c r="Q6" i="60"/>
  <c r="Q5" i="60"/>
  <c r="N729" i="71"/>
  <c r="AD692" i="71"/>
  <c r="V692" i="71"/>
  <c r="N692" i="71"/>
  <c r="Z680" i="71"/>
  <c r="V680" i="71"/>
  <c r="R680" i="71"/>
  <c r="N680" i="71"/>
  <c r="J680" i="71"/>
  <c r="AD659" i="71"/>
  <c r="R659" i="71"/>
  <c r="N659" i="71"/>
  <c r="J659" i="71"/>
  <c r="N601" i="71"/>
  <c r="AC546" i="71"/>
  <c r="AC545" i="71"/>
  <c r="AC544" i="71"/>
  <c r="AC543" i="71"/>
  <c r="AC538" i="71"/>
  <c r="AC537" i="71"/>
  <c r="AC536" i="71"/>
  <c r="AC535" i="71"/>
  <c r="AC534" i="71"/>
  <c r="AD878" i="71"/>
  <c r="AD877" i="71"/>
  <c r="AD876" i="71"/>
  <c r="AD875" i="71"/>
  <c r="AD874" i="71"/>
  <c r="AD870" i="71"/>
  <c r="AD869" i="71"/>
  <c r="AD868" i="71"/>
  <c r="AD866" i="71"/>
  <c r="AD865" i="71"/>
  <c r="AD864" i="71"/>
  <c r="AD863" i="71"/>
  <c r="AD862" i="71"/>
  <c r="AD861" i="71"/>
  <c r="AD860" i="71"/>
  <c r="AD852" i="71"/>
  <c r="AD851" i="71"/>
  <c r="AD850" i="71"/>
  <c r="AD848" i="71"/>
  <c r="AD847" i="71"/>
  <c r="AD846" i="71"/>
  <c r="AD845" i="71"/>
  <c r="AD844" i="71"/>
  <c r="AD843" i="71"/>
  <c r="AD842" i="71"/>
  <c r="AD840" i="71"/>
  <c r="AD839" i="71"/>
  <c r="AD838" i="71"/>
  <c r="AD837" i="71"/>
  <c r="AD836" i="71"/>
  <c r="AD835" i="71"/>
  <c r="AD834" i="71"/>
  <c r="N481" i="71"/>
  <c r="T464" i="71"/>
  <c r="M464" i="71"/>
  <c r="AA463" i="71"/>
  <c r="AA462" i="71"/>
  <c r="AA461" i="71"/>
  <c r="AA460" i="71"/>
  <c r="AA459" i="71"/>
  <c r="AA458" i="71"/>
  <c r="AA457" i="71"/>
  <c r="T455" i="71"/>
  <c r="M455" i="71"/>
  <c r="AA454" i="71"/>
  <c r="AA453" i="71"/>
  <c r="AA452" i="71"/>
  <c r="AA451" i="71"/>
  <c r="AA450" i="71"/>
  <c r="AC383" i="71"/>
  <c r="Z383" i="71"/>
  <c r="W383" i="71"/>
  <c r="T383" i="71"/>
  <c r="Q383" i="71"/>
  <c r="N383" i="71"/>
  <c r="K383" i="71"/>
  <c r="H383" i="71"/>
  <c r="AF382" i="71"/>
  <c r="AF381" i="71"/>
  <c r="AF380" i="71"/>
  <c r="AF379" i="71"/>
  <c r="AF369" i="71"/>
  <c r="AF367" i="71"/>
  <c r="AF366" i="71"/>
  <c r="AC364" i="71"/>
  <c r="Z364" i="71"/>
  <c r="W364" i="71"/>
  <c r="T364" i="71"/>
  <c r="Q364" i="71"/>
  <c r="N364" i="71"/>
  <c r="K364" i="71"/>
  <c r="H364" i="71"/>
  <c r="AF363" i="71"/>
  <c r="AF362" i="71"/>
  <c r="AF361" i="71"/>
  <c r="AF360" i="71"/>
  <c r="AC340" i="71"/>
  <c r="Z340" i="71"/>
  <c r="W340" i="71"/>
  <c r="T340" i="71"/>
  <c r="Q340" i="71"/>
  <c r="N340" i="71"/>
  <c r="K340" i="71"/>
  <c r="H340" i="71"/>
  <c r="AF336" i="71"/>
  <c r="AF335" i="71"/>
  <c r="AF334" i="71"/>
  <c r="AF330" i="71"/>
  <c r="AF329" i="71"/>
  <c r="AF328" i="71"/>
  <c r="AC326" i="71"/>
  <c r="Z326" i="71"/>
  <c r="W326" i="71"/>
  <c r="T326" i="71"/>
  <c r="Q326" i="71"/>
  <c r="N326" i="71"/>
  <c r="K326" i="71"/>
  <c r="H326" i="71"/>
  <c r="AF325" i="71"/>
  <c r="AF324" i="71"/>
  <c r="AF323" i="71"/>
  <c r="AF322" i="71"/>
  <c r="AC315" i="71"/>
  <c r="Z315" i="71"/>
  <c r="W315" i="71"/>
  <c r="T315" i="71"/>
  <c r="Q315" i="71"/>
  <c r="N315" i="71"/>
  <c r="K315" i="71"/>
  <c r="H315" i="71"/>
  <c r="AF311" i="71"/>
  <c r="AF310" i="71"/>
  <c r="AF309" i="71"/>
  <c r="AF305" i="71"/>
  <c r="AF304" i="71"/>
  <c r="AF303" i="71"/>
  <c r="AC301" i="71"/>
  <c r="Z301" i="71"/>
  <c r="W301" i="71"/>
  <c r="T301" i="71"/>
  <c r="Q301" i="71"/>
  <c r="N301" i="71"/>
  <c r="K301" i="71"/>
  <c r="H301" i="71"/>
  <c r="AF300" i="71"/>
  <c r="AF299" i="71"/>
  <c r="AF298" i="71"/>
  <c r="AF297" i="71"/>
  <c r="AB277" i="71"/>
  <c r="Y277" i="71"/>
  <c r="V277" i="71"/>
  <c r="S277" i="71"/>
  <c r="P277" i="71"/>
  <c r="M277" i="71"/>
  <c r="J277" i="71"/>
  <c r="AB263" i="71"/>
  <c r="Y263" i="71"/>
  <c r="V263" i="71"/>
  <c r="S263" i="71"/>
  <c r="P263" i="71"/>
  <c r="M263" i="71"/>
  <c r="J263" i="71"/>
  <c r="AE262" i="71"/>
  <c r="AE261" i="71"/>
  <c r="AE260" i="71"/>
  <c r="AE259" i="71"/>
  <c r="AB252" i="71"/>
  <c r="Y252" i="71"/>
  <c r="V252" i="71"/>
  <c r="S252" i="71"/>
  <c r="P252" i="71"/>
  <c r="M252" i="71"/>
  <c r="J252" i="71"/>
  <c r="AB238" i="71"/>
  <c r="Y238" i="71"/>
  <c r="V238" i="71"/>
  <c r="S238" i="71"/>
  <c r="P238" i="71"/>
  <c r="M238" i="71"/>
  <c r="J238" i="71"/>
  <c r="AE237" i="71"/>
  <c r="AE236" i="71"/>
  <c r="AE235" i="71"/>
  <c r="AE234" i="71"/>
  <c r="Z12" i="5" l="1"/>
  <c r="AD15" i="5"/>
  <c r="AH15" i="5"/>
  <c r="AC6" i="7"/>
  <c r="F23" i="7"/>
  <c r="AJ23" i="7" s="1"/>
  <c r="V12" i="7"/>
  <c r="G47" i="7"/>
  <c r="T39" i="7"/>
  <c r="AA6" i="9"/>
  <c r="AA12" i="9"/>
  <c r="N15" i="9"/>
  <c r="X17" i="9"/>
  <c r="B47" i="9"/>
  <c r="L47" i="9" s="1"/>
  <c r="F47" i="9"/>
  <c r="AJ47" i="9" s="1"/>
  <c r="F7" i="13"/>
  <c r="L7" i="13" s="1"/>
  <c r="J12" i="18"/>
  <c r="E8" i="20"/>
  <c r="E6" i="24"/>
  <c r="I16" i="50"/>
  <c r="M34" i="50"/>
  <c r="N7" i="27"/>
  <c r="N9" i="27"/>
  <c r="N12" i="27"/>
  <c r="H13" i="33"/>
  <c r="AF15" i="5"/>
  <c r="R37" i="5"/>
  <c r="G48" i="5"/>
  <c r="AH48" i="5" s="1"/>
  <c r="J10" i="7"/>
  <c r="AF15" i="7"/>
  <c r="T36" i="7"/>
  <c r="W12" i="9"/>
  <c r="Z17" i="9"/>
  <c r="L5" i="14"/>
  <c r="I17" i="50"/>
  <c r="K20" i="50"/>
  <c r="I30" i="50"/>
  <c r="AB6" i="7"/>
  <c r="O23" i="7"/>
  <c r="I23" i="7"/>
  <c r="AM23" i="7" s="1"/>
  <c r="AK15" i="7"/>
  <c r="J46" i="7"/>
  <c r="B47" i="7"/>
  <c r="V22" i="7" s="1"/>
  <c r="V17" i="9"/>
  <c r="N4" i="17"/>
  <c r="K8" i="50"/>
  <c r="F7" i="30"/>
  <c r="E3" i="33"/>
  <c r="AA12" i="5"/>
  <c r="R40" i="5"/>
  <c r="AC15" i="5"/>
  <c r="L35" i="5"/>
  <c r="M45" i="5"/>
  <c r="P48" i="5"/>
  <c r="T8" i="7"/>
  <c r="N10" i="7"/>
  <c r="P15" i="7"/>
  <c r="X22" i="7"/>
  <c r="T30" i="7"/>
  <c r="N34" i="7"/>
  <c r="T38" i="7"/>
  <c r="P39" i="7"/>
  <c r="O44" i="7"/>
  <c r="Z6" i="9"/>
  <c r="O10" i="9"/>
  <c r="Z12" i="9"/>
  <c r="F23" i="9"/>
  <c r="AJ23" i="9" s="1"/>
  <c r="L9" i="14"/>
  <c r="L7" i="17"/>
  <c r="H6" i="18"/>
  <c r="H15" i="18"/>
  <c r="I9" i="24"/>
  <c r="I13" i="50"/>
  <c r="K16" i="50"/>
  <c r="I29" i="50"/>
  <c r="I38" i="50"/>
  <c r="F3" i="33"/>
  <c r="N15" i="5"/>
  <c r="AF10" i="9"/>
  <c r="L34" i="9"/>
  <c r="L39" i="9"/>
  <c r="S44" i="9"/>
  <c r="M35" i="5"/>
  <c r="C48" i="5"/>
  <c r="AD48" i="5" s="1"/>
  <c r="O10" i="7"/>
  <c r="AI10" i="7"/>
  <c r="AB12" i="7"/>
  <c r="Q15" i="7"/>
  <c r="J20" i="7"/>
  <c r="V6" i="9"/>
  <c r="P10" i="9"/>
  <c r="P34" i="9"/>
  <c r="P47" i="9"/>
  <c r="G7" i="12"/>
  <c r="M7" i="12" s="1"/>
  <c r="L11" i="14"/>
  <c r="E13" i="55"/>
  <c r="J13" i="55" s="1"/>
  <c r="I3" i="24"/>
  <c r="F6" i="24"/>
  <c r="I6" i="50"/>
  <c r="I10" i="50"/>
  <c r="I12" i="50"/>
  <c r="M27" i="50"/>
  <c r="I7" i="38"/>
  <c r="AC10" i="5"/>
  <c r="L34" i="7"/>
  <c r="AG15" i="9"/>
  <c r="AG15" i="5"/>
  <c r="W17" i="5"/>
  <c r="Y22" i="5"/>
  <c r="D48" i="5"/>
  <c r="M48" i="5" s="1"/>
  <c r="T6" i="7"/>
  <c r="R10" i="7"/>
  <c r="T18" i="7"/>
  <c r="J44" i="7"/>
  <c r="L44" i="7"/>
  <c r="S44" i="7"/>
  <c r="S10" i="9"/>
  <c r="AF47" i="9"/>
  <c r="M3" i="12"/>
  <c r="F12" i="14"/>
  <c r="L8" i="14"/>
  <c r="L6" i="17"/>
  <c r="H5" i="18"/>
  <c r="H14" i="18"/>
  <c r="J7" i="55"/>
  <c r="M37" i="50"/>
  <c r="F9" i="33"/>
  <c r="AE16" i="96"/>
  <c r="AD16" i="96"/>
  <c r="AJ16" i="96"/>
  <c r="AH16" i="96"/>
  <c r="AI16" i="96"/>
  <c r="AG16" i="96"/>
  <c r="AE15" i="96"/>
  <c r="AD15" i="96"/>
  <c r="AJ15" i="96"/>
  <c r="AH15" i="96"/>
  <c r="AI15" i="96"/>
  <c r="AG15" i="96"/>
  <c r="Q4" i="96"/>
  <c r="R4" i="96"/>
  <c r="AD13" i="96"/>
  <c r="T4" i="96"/>
  <c r="AE13" i="96"/>
  <c r="U4" i="96"/>
  <c r="AI13" i="96"/>
  <c r="AG13" i="96"/>
  <c r="Y4" i="96"/>
  <c r="W4" i="96"/>
  <c r="AJ13" i="96"/>
  <c r="AH13" i="96"/>
  <c r="Z4" i="96"/>
  <c r="X4" i="96"/>
  <c r="AD12" i="96"/>
  <c r="AE12" i="96"/>
  <c r="AI12" i="96"/>
  <c r="AG12" i="96"/>
  <c r="AJ12" i="96"/>
  <c r="AH12" i="96"/>
  <c r="AF332" i="71"/>
  <c r="AF338" i="71"/>
  <c r="AF307" i="71"/>
  <c r="AF313" i="71"/>
  <c r="J2" i="101"/>
  <c r="E2" i="101"/>
  <c r="D2" i="103"/>
  <c r="E2" i="66"/>
  <c r="J2" i="66"/>
  <c r="G2" i="103"/>
  <c r="AJ15" i="85"/>
  <c r="AJ15" i="87" s="1"/>
  <c r="AI15" i="85"/>
  <c r="AI15" i="87" s="1"/>
  <c r="AG15" i="85"/>
  <c r="AG15" i="87" s="1"/>
  <c r="AH15" i="85"/>
  <c r="AH15" i="87" s="1"/>
  <c r="AE15" i="85"/>
  <c r="AE15" i="87" s="1"/>
  <c r="AD15" i="85"/>
  <c r="AD15" i="87" s="1"/>
  <c r="AE14" i="85"/>
  <c r="AE14" i="87" s="1"/>
  <c r="AD14" i="85"/>
  <c r="AD14" i="87" s="1"/>
  <c r="AJ14" i="85"/>
  <c r="AJ14" i="87" s="1"/>
  <c r="AH14" i="85"/>
  <c r="AH14" i="87" s="1"/>
  <c r="AG14" i="85"/>
  <c r="AG14" i="87" s="1"/>
  <c r="AI14" i="85"/>
  <c r="AI14" i="87" s="1"/>
  <c r="AD12" i="85"/>
  <c r="AD12" i="87" s="1"/>
  <c r="S4" i="85"/>
  <c r="T4" i="87" s="1"/>
  <c r="AE12" i="85"/>
  <c r="AE12" i="87" s="1"/>
  <c r="R4" i="85"/>
  <c r="S4" i="87" s="1"/>
  <c r="M4" i="67"/>
  <c r="O4" i="85"/>
  <c r="P4" i="87" s="1"/>
  <c r="P4" i="85"/>
  <c r="Q4" i="87" s="1"/>
  <c r="AI12" i="85"/>
  <c r="AI12" i="87" s="1"/>
  <c r="U4" i="85"/>
  <c r="V4" i="87" s="1"/>
  <c r="AH12" i="85"/>
  <c r="AH12" i="87" s="1"/>
  <c r="X4" i="85"/>
  <c r="Y4" i="87" s="1"/>
  <c r="V4" i="85"/>
  <c r="W4" i="87" s="1"/>
  <c r="AG12" i="85"/>
  <c r="AG12" i="87" s="1"/>
  <c r="W4" i="85"/>
  <c r="X4" i="87" s="1"/>
  <c r="AJ12" i="85"/>
  <c r="AJ12" i="87" s="1"/>
  <c r="AE11" i="85"/>
  <c r="AE11" i="87" s="1"/>
  <c r="AD11" i="85"/>
  <c r="AD11" i="87" s="1"/>
  <c r="AJ11" i="85"/>
  <c r="AJ11" i="87" s="1"/>
  <c r="AI11" i="85"/>
  <c r="AI11" i="87" s="1"/>
  <c r="AH11" i="85"/>
  <c r="AH11" i="87" s="1"/>
  <c r="AG11" i="85"/>
  <c r="AG11" i="87" s="1"/>
  <c r="T373" i="71"/>
  <c r="W373" i="71"/>
  <c r="AF391" i="71"/>
  <c r="T392" i="71"/>
  <c r="N603" i="71"/>
  <c r="AF370" i="71"/>
  <c r="N373" i="71"/>
  <c r="AF372" i="71"/>
  <c r="H373" i="71"/>
  <c r="K373" i="71"/>
  <c r="Z373" i="71"/>
  <c r="Q373" i="71"/>
  <c r="AC373" i="71"/>
  <c r="W392" i="71"/>
  <c r="N392" i="71"/>
  <c r="Q392" i="71"/>
  <c r="AC392" i="71"/>
  <c r="K392" i="71"/>
  <c r="Z392" i="71"/>
  <c r="H392" i="71"/>
  <c r="M278" i="71"/>
  <c r="H316" i="71"/>
  <c r="Q316" i="71"/>
  <c r="V253" i="71"/>
  <c r="J253" i="71"/>
  <c r="N341" i="71"/>
  <c r="P253" i="71"/>
  <c r="Z341" i="71"/>
  <c r="Y253" i="71"/>
  <c r="Q341" i="71"/>
  <c r="AC341" i="71"/>
  <c r="AG14" i="67"/>
  <c r="G2" i="80"/>
  <c r="G2" i="78"/>
  <c r="E2" i="76"/>
  <c r="AE17" i="84"/>
  <c r="AE16" i="83"/>
  <c r="AD17" i="84"/>
  <c r="AD16" i="83"/>
  <c r="AD15" i="75"/>
  <c r="AE15" i="75"/>
  <c r="AD15" i="72"/>
  <c r="AE15" i="72"/>
  <c r="AJ17" i="84"/>
  <c r="AJ16" i="83"/>
  <c r="AI16" i="83"/>
  <c r="AH16" i="83"/>
  <c r="AG17" i="84"/>
  <c r="AG16" i="83"/>
  <c r="AI17" i="84"/>
  <c r="AH17" i="84"/>
  <c r="AI15" i="75"/>
  <c r="AH15" i="75"/>
  <c r="AJ15" i="75"/>
  <c r="AG15" i="75"/>
  <c r="AG15" i="72"/>
  <c r="AJ15" i="72"/>
  <c r="AH15" i="72"/>
  <c r="AI15" i="72"/>
  <c r="AD15" i="67"/>
  <c r="AJ14" i="67"/>
  <c r="AH16" i="84"/>
  <c r="AJ15" i="83"/>
  <c r="AG16" i="84"/>
  <c r="AH15" i="83"/>
  <c r="AI16" i="84"/>
  <c r="AG15" i="83"/>
  <c r="AI15" i="83"/>
  <c r="AJ16" i="84"/>
  <c r="AI14" i="75"/>
  <c r="AG14" i="75"/>
  <c r="AJ14" i="75"/>
  <c r="AH14" i="75"/>
  <c r="AI14" i="72"/>
  <c r="AG14" i="72"/>
  <c r="AJ14" i="72"/>
  <c r="AH14" i="72"/>
  <c r="AH14" i="67"/>
  <c r="AE15" i="83"/>
  <c r="AD15" i="83"/>
  <c r="AE16" i="84"/>
  <c r="AD16" i="84"/>
  <c r="AD14" i="75"/>
  <c r="AE14" i="75"/>
  <c r="AD14" i="72"/>
  <c r="AE14" i="72"/>
  <c r="AH14" i="84"/>
  <c r="U5" i="84"/>
  <c r="AH13" i="83"/>
  <c r="U4" i="83"/>
  <c r="T5" i="84"/>
  <c r="T4" i="83"/>
  <c r="S5" i="84"/>
  <c r="S4" i="83"/>
  <c r="AI14" i="84"/>
  <c r="R5" i="84"/>
  <c r="AI13" i="83"/>
  <c r="R4" i="83"/>
  <c r="AG14" i="84"/>
  <c r="AG13" i="83"/>
  <c r="AJ14" i="84"/>
  <c r="AJ13" i="83"/>
  <c r="AI12" i="75"/>
  <c r="R4" i="75"/>
  <c r="U4" i="75"/>
  <c r="AG12" i="75"/>
  <c r="AJ12" i="75"/>
  <c r="S4" i="75"/>
  <c r="AH12" i="75"/>
  <c r="T4" i="75"/>
  <c r="AI12" i="72"/>
  <c r="R4" i="72"/>
  <c r="AH12" i="72"/>
  <c r="U4" i="72"/>
  <c r="AG12" i="72"/>
  <c r="AJ12" i="72"/>
  <c r="S4" i="72"/>
  <c r="T4" i="72"/>
  <c r="AE12" i="67"/>
  <c r="P5" i="84"/>
  <c r="P4" i="83"/>
  <c r="AE14" i="84"/>
  <c r="AE13" i="83"/>
  <c r="AD14" i="84"/>
  <c r="AD13" i="83"/>
  <c r="O5" i="84"/>
  <c r="O4" i="83"/>
  <c r="AD12" i="75"/>
  <c r="O4" i="75"/>
  <c r="AE12" i="75"/>
  <c r="P4" i="75"/>
  <c r="AD12" i="72"/>
  <c r="P4" i="72"/>
  <c r="O4" i="72"/>
  <c r="AE12" i="72"/>
  <c r="L5" i="84"/>
  <c r="L4" i="83"/>
  <c r="M5" i="84"/>
  <c r="M4" i="83"/>
  <c r="L4" i="75"/>
  <c r="M4" i="75"/>
  <c r="L4" i="72"/>
  <c r="M4" i="72"/>
  <c r="AE11" i="67"/>
  <c r="AE12" i="83"/>
  <c r="AD12" i="83"/>
  <c r="AE13" i="84"/>
  <c r="AD13" i="84"/>
  <c r="AE11" i="75"/>
  <c r="AD11" i="75"/>
  <c r="AD11" i="72"/>
  <c r="AE11" i="72"/>
  <c r="AG11" i="67"/>
  <c r="AH13" i="84"/>
  <c r="AJ12" i="83"/>
  <c r="AJ13" i="84"/>
  <c r="AI13" i="84"/>
  <c r="AG13" i="84"/>
  <c r="AI12" i="83"/>
  <c r="AH12" i="83"/>
  <c r="AG12" i="83"/>
  <c r="AI11" i="75"/>
  <c r="AG11" i="75"/>
  <c r="AJ11" i="75"/>
  <c r="AH11" i="75"/>
  <c r="AI11" i="72"/>
  <c r="AH11" i="72"/>
  <c r="AJ11" i="72"/>
  <c r="AG11" i="72"/>
  <c r="A17" i="84"/>
  <c r="A16" i="83"/>
  <c r="A15" i="72"/>
  <c r="A15" i="75" s="1"/>
  <c r="G17" i="84"/>
  <c r="G16" i="83"/>
  <c r="G15" i="72"/>
  <c r="G15" i="75" s="1"/>
  <c r="D16" i="83"/>
  <c r="D17" i="84"/>
  <c r="D15" i="72"/>
  <c r="D15" i="75" s="1"/>
  <c r="E16" i="83"/>
  <c r="E17" i="84"/>
  <c r="E15" i="72"/>
  <c r="E15" i="75" s="1"/>
  <c r="B16" i="83"/>
  <c r="B17" i="84"/>
  <c r="B15" i="72"/>
  <c r="B15" i="75" s="1"/>
  <c r="AE277" i="71"/>
  <c r="AE263" i="71"/>
  <c r="T316" i="71"/>
  <c r="AF301" i="71"/>
  <c r="AF340" i="71"/>
  <c r="K202" i="66"/>
  <c r="I19" i="32"/>
  <c r="P10" i="5"/>
  <c r="G23" i="5"/>
  <c r="AH23" i="5" s="1"/>
  <c r="AH10" i="5"/>
  <c r="K40" i="5"/>
  <c r="AA17" i="9"/>
  <c r="Q44" i="9"/>
  <c r="G47" i="9"/>
  <c r="Q47" i="9" s="1"/>
  <c r="L12" i="14"/>
  <c r="N12" i="14"/>
  <c r="W316" i="71"/>
  <c r="I173" i="66"/>
  <c r="I172" i="66"/>
  <c r="AE10" i="5"/>
  <c r="D23" i="5"/>
  <c r="AE23" i="5" s="1"/>
  <c r="M10" i="5"/>
  <c r="I15" i="5"/>
  <c r="R15" i="5" s="1"/>
  <c r="M44" i="7"/>
  <c r="W17" i="7"/>
  <c r="M253" i="71"/>
  <c r="AB278" i="71"/>
  <c r="H341" i="71"/>
  <c r="AF326" i="71"/>
  <c r="T341" i="71"/>
  <c r="H13" i="66"/>
  <c r="E28" i="66"/>
  <c r="I124" i="66"/>
  <c r="I139" i="66"/>
  <c r="I141" i="66"/>
  <c r="E60" i="68"/>
  <c r="J12" i="43"/>
  <c r="U22" i="5"/>
  <c r="L22" i="5"/>
  <c r="M23" i="5"/>
  <c r="AN10" i="7"/>
  <c r="T10" i="7"/>
  <c r="M20" i="7"/>
  <c r="AG15" i="7"/>
  <c r="C47" i="7"/>
  <c r="M47" i="7" s="1"/>
  <c r="M34" i="7"/>
  <c r="W6" i="7"/>
  <c r="Q47" i="7"/>
  <c r="Q34" i="7"/>
  <c r="AA6" i="7"/>
  <c r="P23" i="9"/>
  <c r="H9" i="24"/>
  <c r="E9" i="24"/>
  <c r="M28" i="50"/>
  <c r="I28" i="50"/>
  <c r="K6" i="50"/>
  <c r="P278" i="71"/>
  <c r="F8" i="68"/>
  <c r="C23" i="5"/>
  <c r="AD23" i="5" s="1"/>
  <c r="L10" i="5"/>
  <c r="AD10" i="5"/>
  <c r="R13" i="5"/>
  <c r="Q15" i="5"/>
  <c r="AI15" i="5"/>
  <c r="AK47" i="7"/>
  <c r="AA22" i="7"/>
  <c r="M44" i="9"/>
  <c r="K316" i="71"/>
  <c r="K341" i="71"/>
  <c r="AF364" i="71"/>
  <c r="Q10" i="5"/>
  <c r="H23" i="5"/>
  <c r="AI23" i="5" s="1"/>
  <c r="AI10" i="5"/>
  <c r="X12" i="5"/>
  <c r="M15" i="5"/>
  <c r="AF47" i="7"/>
  <c r="AB253" i="71"/>
  <c r="AF315" i="71"/>
  <c r="AC316" i="71"/>
  <c r="AF383" i="71"/>
  <c r="E11" i="66"/>
  <c r="H27" i="66"/>
  <c r="I75" i="66"/>
  <c r="I87" i="66"/>
  <c r="Q22" i="5"/>
  <c r="AE48" i="5"/>
  <c r="AA17" i="7"/>
  <c r="AK15" i="9"/>
  <c r="G23" i="9"/>
  <c r="AK23" i="9" s="1"/>
  <c r="M20" i="9"/>
  <c r="E10" i="54"/>
  <c r="H10" i="54"/>
  <c r="V278" i="71"/>
  <c r="W341" i="71"/>
  <c r="I45" i="5"/>
  <c r="R45" i="5" s="1"/>
  <c r="R42" i="5"/>
  <c r="N22" i="7"/>
  <c r="J18" i="18"/>
  <c r="H18" i="18"/>
  <c r="I7" i="54"/>
  <c r="F10" i="54"/>
  <c r="I10" i="54"/>
  <c r="J278" i="71"/>
  <c r="AE252" i="71"/>
  <c r="AE238" i="71"/>
  <c r="Y278" i="71"/>
  <c r="N316" i="71"/>
  <c r="Z316" i="71"/>
  <c r="E8" i="68"/>
  <c r="W12" i="5"/>
  <c r="N40" i="5"/>
  <c r="D23" i="7"/>
  <c r="AH23" i="7" s="1"/>
  <c r="AH15" i="7"/>
  <c r="H23" i="7"/>
  <c r="AL15" i="7"/>
  <c r="N15" i="7"/>
  <c r="F47" i="7"/>
  <c r="AI15" i="9"/>
  <c r="O15" i="9"/>
  <c r="AM15" i="9"/>
  <c r="S15" i="9"/>
  <c r="E12" i="24"/>
  <c r="H12" i="24"/>
  <c r="I15" i="50"/>
  <c r="M15" i="50"/>
  <c r="I31" i="50"/>
  <c r="M31" i="50"/>
  <c r="K9" i="50"/>
  <c r="F11" i="27"/>
  <c r="I9" i="30"/>
  <c r="F9" i="30"/>
  <c r="S253" i="71"/>
  <c r="S278" i="71"/>
  <c r="E34" i="68"/>
  <c r="E10" i="39"/>
  <c r="Z17" i="5"/>
  <c r="P35" i="5"/>
  <c r="H48" i="5"/>
  <c r="AI48" i="5" s="1"/>
  <c r="AF10" i="7"/>
  <c r="P23" i="7"/>
  <c r="AJ10" i="7"/>
  <c r="P10" i="7"/>
  <c r="AI15" i="7"/>
  <c r="O15" i="7"/>
  <c r="AM15" i="7"/>
  <c r="S15" i="7"/>
  <c r="AD17" i="7"/>
  <c r="T17" i="7"/>
  <c r="T20" i="7"/>
  <c r="O22" i="7"/>
  <c r="S22" i="7"/>
  <c r="B23" i="7"/>
  <c r="AF23" i="7" s="1"/>
  <c r="S23" i="7"/>
  <c r="M39" i="7"/>
  <c r="W12" i="7"/>
  <c r="Q39" i="7"/>
  <c r="AA12" i="7"/>
  <c r="T44" i="7"/>
  <c r="N23" i="9"/>
  <c r="AH10" i="9"/>
  <c r="D23" i="9"/>
  <c r="AH23" i="9" s="1"/>
  <c r="N10" i="9"/>
  <c r="R23" i="9"/>
  <c r="AL10" i="9"/>
  <c r="H23" i="9"/>
  <c r="AL23" i="9" s="1"/>
  <c r="R10" i="9"/>
  <c r="J20" i="9"/>
  <c r="T20" i="9" s="1"/>
  <c r="J22" i="9"/>
  <c r="T17" i="9"/>
  <c r="M47" i="9"/>
  <c r="J39" i="9"/>
  <c r="AD12" i="9" s="1"/>
  <c r="T36" i="9"/>
  <c r="J46" i="9"/>
  <c r="T46" i="9" s="1"/>
  <c r="J8" i="18"/>
  <c r="H8" i="18"/>
  <c r="D10" i="18"/>
  <c r="L13" i="55"/>
  <c r="F5" i="21"/>
  <c r="E3" i="24"/>
  <c r="H3" i="24"/>
  <c r="I52" i="66"/>
  <c r="I50" i="66"/>
  <c r="F34" i="68"/>
  <c r="F10" i="39"/>
  <c r="F51" i="68"/>
  <c r="E63" i="68"/>
  <c r="I22" i="5"/>
  <c r="I10" i="5"/>
  <c r="B23" i="5"/>
  <c r="AC23" i="5" s="1"/>
  <c r="F23" i="5"/>
  <c r="AG23" i="5" s="1"/>
  <c r="AG10" i="5"/>
  <c r="I20" i="5"/>
  <c r="R20" i="5" s="1"/>
  <c r="AA17" i="5"/>
  <c r="R17" i="5"/>
  <c r="O22" i="5"/>
  <c r="I47" i="5"/>
  <c r="R47" i="5" s="1"/>
  <c r="L48" i="5"/>
  <c r="T22" i="7"/>
  <c r="M23" i="7"/>
  <c r="AG10" i="7"/>
  <c r="C23" i="7"/>
  <c r="AG23" i="7" s="1"/>
  <c r="M10" i="7"/>
  <c r="Q23" i="7"/>
  <c r="AK10" i="7"/>
  <c r="G23" i="7"/>
  <c r="AK23" i="7" s="1"/>
  <c r="Q10" i="7"/>
  <c r="T46" i="7"/>
  <c r="L47" i="7"/>
  <c r="J34" i="7"/>
  <c r="T34" i="7" s="1"/>
  <c r="P34" i="7"/>
  <c r="P44" i="7"/>
  <c r="E23" i="9"/>
  <c r="AI23" i="9" s="1"/>
  <c r="I23" i="9"/>
  <c r="AM23" i="9" s="1"/>
  <c r="J34" i="9"/>
  <c r="T34" i="9" s="1"/>
  <c r="N47" i="9"/>
  <c r="N34" i="9"/>
  <c r="X6" i="9"/>
  <c r="D47" i="9"/>
  <c r="R34" i="9"/>
  <c r="AB6" i="9"/>
  <c r="J44" i="9"/>
  <c r="T44" i="9" s="1"/>
  <c r="T41" i="9"/>
  <c r="H47" i="9"/>
  <c r="R47" i="9" s="1"/>
  <c r="J9" i="18"/>
  <c r="H9" i="18"/>
  <c r="J17" i="18"/>
  <c r="H17" i="18"/>
  <c r="D19" i="18"/>
  <c r="M8" i="50"/>
  <c r="I8" i="50"/>
  <c r="M33" i="50"/>
  <c r="K11" i="50"/>
  <c r="I33" i="50"/>
  <c r="N17" i="27"/>
  <c r="L35" i="27"/>
  <c r="I152" i="66"/>
  <c r="F53" i="68"/>
  <c r="K12" i="43"/>
  <c r="F63" i="68"/>
  <c r="N10" i="5"/>
  <c r="AF10" i="5"/>
  <c r="L15" i="5"/>
  <c r="P15" i="5"/>
  <c r="N22" i="5"/>
  <c r="E23" i="5"/>
  <c r="AF23" i="5" s="1"/>
  <c r="I35" i="5"/>
  <c r="AA6" i="5" s="1"/>
  <c r="N35" i="5"/>
  <c r="E48" i="5"/>
  <c r="AF48" i="5" s="1"/>
  <c r="J15" i="7"/>
  <c r="AN15" i="7" s="1"/>
  <c r="N47" i="7"/>
  <c r="H47" i="7"/>
  <c r="AL47" i="7" s="1"/>
  <c r="J10" i="9"/>
  <c r="T7" i="9"/>
  <c r="AF15" i="9"/>
  <c r="L15" i="9"/>
  <c r="AJ15" i="9"/>
  <c r="P15" i="9"/>
  <c r="J15" i="9"/>
  <c r="O22" i="9"/>
  <c r="B23" i="9"/>
  <c r="C47" i="9"/>
  <c r="N5" i="17"/>
  <c r="L5" i="17"/>
  <c r="M11" i="50"/>
  <c r="I11" i="50"/>
  <c r="M18" i="50"/>
  <c r="I18" i="50"/>
  <c r="F23" i="27"/>
  <c r="N5" i="27" s="1"/>
  <c r="I5" i="28"/>
  <c r="F8" i="28"/>
  <c r="I8" i="28"/>
  <c r="F6" i="33"/>
  <c r="I6" i="33"/>
  <c r="K35" i="5"/>
  <c r="O35" i="5"/>
  <c r="B48" i="5"/>
  <c r="AC48" i="5" s="1"/>
  <c r="F48" i="5"/>
  <c r="AG48" i="5" s="1"/>
  <c r="E47" i="7"/>
  <c r="AI47" i="7" s="1"/>
  <c r="I47" i="7"/>
  <c r="AM47" i="7" s="1"/>
  <c r="AG10" i="9"/>
  <c r="Q23" i="9"/>
  <c r="AK10" i="9"/>
  <c r="M10" i="9"/>
  <c r="V22" i="9"/>
  <c r="L22" i="9"/>
  <c r="Z22" i="9"/>
  <c r="P22" i="9"/>
  <c r="C23" i="9"/>
  <c r="AG23" i="9" s="1"/>
  <c r="M34" i="9"/>
  <c r="N39" i="9"/>
  <c r="X12" i="9"/>
  <c r="R39" i="9"/>
  <c r="AB12" i="9"/>
  <c r="N7" i="14"/>
  <c r="L7" i="14"/>
  <c r="F9" i="17"/>
  <c r="J13" i="18"/>
  <c r="H13" i="18"/>
  <c r="M7" i="50"/>
  <c r="I7" i="50"/>
  <c r="AJ11" i="67"/>
  <c r="AI11" i="67"/>
  <c r="AH11" i="67"/>
  <c r="AJ12" i="67"/>
  <c r="U4" i="67"/>
  <c r="AI12" i="67"/>
  <c r="T4" i="67"/>
  <c r="AH12" i="67"/>
  <c r="S4" i="67"/>
  <c r="AG12" i="67"/>
  <c r="R4" i="67"/>
  <c r="E47" i="9"/>
  <c r="AI47" i="9" s="1"/>
  <c r="I47" i="9"/>
  <c r="AM47" i="9" s="1"/>
  <c r="H5" i="27"/>
  <c r="F5" i="27"/>
  <c r="B9" i="30"/>
  <c r="H9" i="30" s="1"/>
  <c r="L4" i="67"/>
  <c r="AG15" i="67"/>
  <c r="AJ15" i="67"/>
  <c r="AI15" i="67"/>
  <c r="AH15" i="67"/>
  <c r="M36" i="50"/>
  <c r="K14" i="50"/>
  <c r="I39" i="50"/>
  <c r="K17" i="50"/>
  <c r="K19" i="50"/>
  <c r="I43" i="50"/>
  <c r="K21" i="50"/>
  <c r="F29" i="27"/>
  <c r="N15" i="27"/>
  <c r="L33" i="27"/>
  <c r="H5" i="28"/>
  <c r="H8" i="28"/>
  <c r="E9" i="30"/>
  <c r="H7" i="38"/>
  <c r="K7" i="38"/>
  <c r="I35" i="50"/>
  <c r="K13" i="50"/>
  <c r="M40" i="50"/>
  <c r="K18" i="50"/>
  <c r="AE14" i="67"/>
  <c r="AD14" i="67"/>
  <c r="E2" i="68"/>
  <c r="O4" i="67"/>
  <c r="AD11" i="67"/>
  <c r="AD12" i="67"/>
  <c r="AI14" i="67"/>
  <c r="AE15" i="67"/>
  <c r="P4" i="67"/>
  <c r="K23" i="5" l="1"/>
  <c r="T39" i="9"/>
  <c r="X22" i="5"/>
  <c r="N23" i="7"/>
  <c r="S47" i="7"/>
  <c r="V22" i="5"/>
  <c r="Y22" i="9"/>
  <c r="R35" i="5"/>
  <c r="T15" i="7"/>
  <c r="S47" i="9"/>
  <c r="AN15" i="9"/>
  <c r="AD17" i="9"/>
  <c r="P23" i="5"/>
  <c r="Q23" i="5"/>
  <c r="AF373" i="71"/>
  <c r="AF392" i="71"/>
  <c r="L23" i="27"/>
  <c r="P23" i="27"/>
  <c r="H11" i="66"/>
  <c r="T15" i="9"/>
  <c r="R47" i="7"/>
  <c r="J19" i="18"/>
  <c r="H19" i="18"/>
  <c r="E16" i="68"/>
  <c r="P5" i="27"/>
  <c r="L5" i="27"/>
  <c r="M23" i="9"/>
  <c r="O47" i="7"/>
  <c r="AC22" i="9"/>
  <c r="AL47" i="9"/>
  <c r="AB22" i="9"/>
  <c r="J47" i="7"/>
  <c r="AD6" i="7"/>
  <c r="T22" i="5"/>
  <c r="R22" i="5"/>
  <c r="L23" i="7"/>
  <c r="W22" i="5"/>
  <c r="P11" i="27"/>
  <c r="L11" i="27"/>
  <c r="O23" i="9"/>
  <c r="AE253" i="71"/>
  <c r="AB22" i="7"/>
  <c r="O48" i="5"/>
  <c r="Z22" i="5"/>
  <c r="L23" i="5"/>
  <c r="AF341" i="71"/>
  <c r="N48" i="5"/>
  <c r="O47" i="9"/>
  <c r="AF316" i="71"/>
  <c r="AF23" i="9"/>
  <c r="L23" i="9"/>
  <c r="I23" i="5"/>
  <c r="AJ10" i="5"/>
  <c r="N23" i="5"/>
  <c r="AJ47" i="7"/>
  <c r="Z22" i="7"/>
  <c r="P29" i="27"/>
  <c r="L29" i="27"/>
  <c r="N11" i="27"/>
  <c r="N9" i="17"/>
  <c r="L9" i="17"/>
  <c r="AH47" i="9"/>
  <c r="X22" i="9"/>
  <c r="J47" i="9"/>
  <c r="AD22" i="9" s="1"/>
  <c r="AD6" i="9"/>
  <c r="O23" i="5"/>
  <c r="R10" i="5"/>
  <c r="J10" i="18"/>
  <c r="H10" i="18"/>
  <c r="Y22" i="7"/>
  <c r="I71" i="66"/>
  <c r="I73" i="66"/>
  <c r="P47" i="7"/>
  <c r="AG47" i="9"/>
  <c r="W22" i="9"/>
  <c r="J23" i="9"/>
  <c r="T10" i="9"/>
  <c r="AN10" i="9"/>
  <c r="I48" i="5"/>
  <c r="O5" i="21"/>
  <c r="M5" i="21"/>
  <c r="T22" i="9"/>
  <c r="AC22" i="7"/>
  <c r="Q48" i="5"/>
  <c r="S23" i="9"/>
  <c r="AL23" i="7"/>
  <c r="R23" i="7"/>
  <c r="K48" i="5"/>
  <c r="J125" i="66"/>
  <c r="F16" i="68"/>
  <c r="AG47" i="7"/>
  <c r="W22" i="7"/>
  <c r="J23" i="7"/>
  <c r="AJ15" i="5"/>
  <c r="AK47" i="9"/>
  <c r="AA22" i="9"/>
  <c r="AE278" i="71"/>
  <c r="AN23" i="9" l="1"/>
  <c r="T23" i="9"/>
  <c r="AJ48" i="5"/>
  <c r="R48" i="5"/>
  <c r="AA22" i="5"/>
  <c r="AJ23" i="5"/>
  <c r="R23" i="5"/>
  <c r="E31" i="68"/>
  <c r="T47" i="7"/>
  <c r="AN47" i="7"/>
  <c r="AD22" i="7"/>
  <c r="AN23" i="7"/>
  <c r="T23" i="7"/>
  <c r="F31" i="68"/>
  <c r="J72" i="66"/>
  <c r="AN47" i="9"/>
  <c r="T47" i="9"/>
  <c r="E52" i="68" l="1"/>
  <c r="E64" i="68"/>
  <c r="J4" i="43"/>
  <c r="F52" i="68"/>
  <c r="K4" i="43"/>
  <c r="F64" i="68"/>
  <c r="G171" i="80" l="1"/>
  <c r="G171" i="78"/>
  <c r="I171" i="80"/>
  <c r="I171" i="78"/>
  <c r="F56" i="68"/>
  <c r="F66" i="68"/>
  <c r="K171" i="66"/>
  <c r="M41" i="50"/>
  <c r="E56" i="68"/>
  <c r="E66" i="68"/>
  <c r="I171" i="66"/>
  <c r="M19" i="50"/>
  <c r="I151" i="80" l="1"/>
  <c r="I151" i="78"/>
  <c r="G151" i="80"/>
  <c r="G151" i="78"/>
  <c r="K151" i="66"/>
  <c r="I151" i="66"/>
  <c r="D41" i="62" l="1"/>
  <c r="E106" i="62"/>
  <c r="G150" i="80"/>
  <c r="G150" i="78"/>
  <c r="I150" i="80"/>
  <c r="I150" i="78"/>
  <c r="K150" i="66"/>
  <c r="I150" i="66"/>
  <c r="D96" i="62" l="1"/>
  <c r="D100" i="62" l="1"/>
  <c r="D106" i="62" l="1"/>
  <c r="R525" i="71"/>
  <c r="AD680" i="71"/>
  <c r="X481" i="71"/>
  <c r="X729" i="71"/>
  <c r="AA464" i="71"/>
  <c r="AC420" i="71"/>
  <c r="AA455" i="71"/>
</calcChain>
</file>

<file path=xl/comments1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<sst xmlns="http://schemas.openxmlformats.org/spreadsheetml/2006/main" count="5575" uniqueCount="2175">
  <si>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</si>
  <si>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</si>
  <si>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</si>
  <si>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</si>
  <si>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</si>
  <si>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</si>
  <si>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</si>
  <si>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</si>
  <si>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</si>
  <si>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</si>
  <si>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</si>
  <si>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</si>
  <si>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</si>
  <si>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</si>
  <si>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</si>
  <si>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</si>
  <si>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</si>
  <si>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</si>
  <si>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</si>
  <si>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</si>
  <si>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</si>
  <si>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</si>
  <si>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</si>
  <si>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</si>
  <si>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</si>
  <si>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</si>
  <si>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</si>
  <si>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</si>
  <si>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</si>
  <si>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</si>
  <si>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</si>
  <si>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</si>
  <si>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</si>
  <si>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</si>
  <si>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</si>
  <si>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</si>
  <si>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</si>
  <si>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</si>
  <si>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</si>
  <si>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</si>
  <si>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</si>
  <si>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</si>
  <si>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</si>
  <si>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</si>
  <si>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</si>
  <si>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</si>
  <si>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</si>
  <si>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</si>
  <si>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</si>
  <si>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</si>
  <si>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</si>
  <si>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</si>
  <si>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</si>
  <si>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</si>
  <si>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</si>
  <si>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</si>
  <si>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</si>
  <si>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</si>
  <si>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</si>
  <si>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</si>
  <si>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</si>
  <si>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</si>
  <si>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</si>
  <si>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</si>
  <si>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</si>
  <si>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</si>
  <si>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</si>
  <si>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</si>
  <si>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</si>
  <si>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</si>
  <si>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</si>
  <si>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</si>
  <si>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</si>
  <si>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</si>
  <si>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</si>
  <si>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</si>
  <si>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</si>
  <si>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</si>
  <si>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</si>
  <si>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</si>
  <si>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</si>
  <si>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</si>
  <si>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</si>
  <si>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</si>
  <si>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</si>
  <si>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</si>
  <si>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</si>
  <si>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</si>
  <si>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</si>
  <si>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</si>
  <si>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</si>
  <si>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</si>
  <si>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</si>
  <si>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</si>
  <si>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</si>
  <si>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</si>
  <si>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</si>
  <si>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</si>
  <si>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</si>
  <si>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</si>
  <si>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</si>
  <si>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</si>
  <si>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</si>
  <si>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</si>
  <si>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</si>
  <si>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</si>
  <si>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</si>
  <si>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</si>
  <si>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</si>
  <si>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</si>
  <si>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</si>
  <si>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</si>
  <si>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</si>
  <si>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</si>
  <si>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</si>
  <si>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</si>
  <si>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</si>
  <si>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</si>
  <si>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</si>
  <si>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</si>
  <si>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</si>
  <si>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</si>
  <si>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</si>
  <si>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</si>
  <si>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</si>
  <si>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</si>
  <si>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</si>
  <si>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</si>
  <si>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</si>
  <si>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</si>
  <si>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</si>
  <si>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</si>
  <si>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</si>
  <si>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</si>
  <si>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</si>
  <si>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</si>
  <si>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</si>
  <si>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</si>
  <si>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</si>
  <si>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</si>
  <si>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</si>
  <si>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</si>
  <si>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</si>
  <si>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</si>
  <si>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</si>
  <si>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</si>
  <si>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</si>
  <si>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</si>
  <si>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</si>
  <si>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</si>
  <si>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</si>
  <si>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</si>
  <si>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</si>
  <si>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</si>
  <si>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</si>
  <si>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</si>
  <si>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</si>
  <si>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</si>
  <si>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</si>
  <si>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</si>
  <si>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</si>
  <si>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</si>
  <si>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</si>
  <si>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</si>
  <si>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</si>
  <si>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</si>
  <si>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</si>
  <si>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</si>
  <si>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</si>
  <si>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</si>
  <si>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</si>
  <si>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</si>
  <si>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</si>
  <si>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</si>
  <si>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</si>
  <si>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</si>
  <si>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</si>
  <si>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</si>
  <si>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</si>
  <si>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</si>
  <si>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</si>
  <si>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</si>
  <si>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</si>
  <si>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</si>
  <si>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</si>
  <si>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</si>
  <si>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</si>
  <si>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</si>
  <si>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</si>
  <si>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</si>
  <si>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</si>
  <si>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</si>
  <si>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</si>
  <si>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</si>
  <si>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</si>
  <si>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</si>
  <si>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</si>
  <si>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</si>
  <si>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</si>
  <si>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</si>
  <si>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</si>
  <si>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</si>
  <si>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</si>
  <si>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</si>
  <si>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</si>
  <si>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</si>
  <si>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</si>
  <si>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</si>
  <si>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</si>
  <si>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</si>
  <si>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</si>
  <si>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</si>
  <si>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</si>
  <si>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</si>
  <si>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</si>
  <si>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</si>
  <si>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</si>
  <si>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</si>
  <si>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</si>
  <si>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</si>
  <si>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</si>
  <si>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</si>
  <si>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</si>
  <si>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</si>
  <si>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</si>
  <si>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</si>
  <si>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</si>
  <si>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</si>
  <si>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</si>
  <si>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</si>
  <si>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</si>
  <si>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</si>
  <si>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</si>
  <si>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</si>
  <si>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</si>
  <si>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</si>
  <si>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</si>
  <si>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</si>
  <si>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</si>
  <si>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</si>
  <si>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</si>
  <si>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</si>
  <si>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</si>
  <si>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</si>
  <si>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</si>
  <si>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</si>
  <si>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</si>
  <si>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</si>
  <si>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</si>
  <si>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</si>
  <si>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</si>
  <si>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</si>
  <si>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</si>
  <si>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</si>
  <si>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</si>
  <si>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</si>
  <si>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</si>
  <si>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</si>
  <si>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</si>
  <si>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</si>
  <si>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</si>
  <si>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</si>
  <si>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</si>
  <si>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</si>
  <si>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</si>
  <si>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</si>
  <si>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</si>
  <si>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</si>
  <si>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</si>
  <si>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</si>
  <si>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</si>
  <si>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</si>
  <si>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</si>
  <si>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</si>
  <si>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</si>
  <si>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</si>
  <si>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</si>
  <si>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</si>
  <si>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</si>
  <si>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</si>
  <si>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</si>
  <si>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</si>
  <si>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</si>
  <si>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</si>
  <si>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</si>
  <si>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</si>
  <si>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</si>
  <si>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</si>
  <si>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</si>
  <si>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</si>
  <si>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</si>
  <si>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</si>
  <si>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</si>
  <si>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</si>
  <si>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</si>
  <si>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</si>
  <si>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</si>
  <si>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</si>
  <si>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</si>
  <si>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</si>
  <si>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</si>
  <si>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</si>
  <si>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</si>
  <si>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</si>
  <si>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</si>
  <si>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</si>
  <si>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</si>
  <si>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</si>
  <si>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</si>
  <si>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</si>
  <si>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</si>
  <si>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</si>
  <si>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</si>
  <si>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</si>
  <si>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</si>
  <si>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</si>
  <si>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</si>
  <si>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</si>
  <si>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</si>
  <si>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</si>
  <si>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</si>
  <si>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</si>
  <si>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</si>
  <si>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</si>
  <si>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</si>
  <si>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</si>
  <si>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</si>
  <si>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</si>
  <si>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</si>
  <si>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</si>
  <si>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</si>
  <si>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</si>
  <si>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</si>
  <si>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</si>
  <si>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</si>
  <si>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</si>
  <si>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</si>
  <si>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</si>
  <si>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</si>
  <si>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</si>
  <si>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</si>
  <si>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</si>
  <si>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</si>
  <si>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</si>
  <si>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</si>
  <si>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</si>
  <si>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</si>
  <si>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</si>
  <si>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</si>
  <si>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</si>
  <si>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</si>
  <si>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</si>
  <si>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</si>
  <si>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</si>
  <si>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</si>
  <si>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</si>
  <si>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</si>
  <si>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</si>
  <si>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</si>
  <si>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</si>
  <si>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</si>
  <si>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</si>
  <si>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</si>
  <si>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</si>
  <si>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</si>
  <si>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</si>
  <si>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</si>
  <si>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</si>
  <si>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</si>
  <si>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</si>
  <si>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</si>
  <si>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</si>
  <si>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</si>
  <si>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</si>
  <si>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</si>
  <si>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</si>
  <si>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</si>
  <si>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</si>
  <si>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</si>
  <si>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</si>
  <si>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</si>
  <si>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</si>
  <si>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</si>
  <si>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</si>
  <si>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</si>
  <si>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</si>
  <si>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</si>
  <si>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</si>
  <si>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</si>
  <si>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</si>
  <si>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</si>
  <si>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</si>
  <si>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</si>
  <si>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</si>
  <si>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</si>
  <si>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</si>
  <si>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</si>
  <si>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</si>
  <si>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</si>
  <si>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</si>
  <si>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</si>
  <si>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</si>
  <si>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</si>
  <si>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</si>
  <si>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</si>
  <si>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</si>
  <si>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</si>
  <si>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</si>
  <si>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</si>
  <si>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</si>
  <si>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</si>
  <si>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</si>
  <si>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</si>
  <si>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</si>
  <si>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</si>
  <si>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</si>
  <si>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</si>
  <si>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</si>
  <si>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</si>
  <si>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</si>
  <si>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</si>
  <si>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</si>
  <si>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</si>
  <si>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</si>
  <si>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</si>
  <si>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</si>
  <si>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</si>
  <si>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</si>
  <si>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</si>
  <si>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</si>
  <si>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</si>
  <si>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</si>
  <si>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</si>
  <si>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</si>
  <si>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</si>
  <si>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</si>
  <si>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</si>
  <si>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</si>
  <si>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</si>
  <si>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</si>
  <si>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</si>
  <si>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</si>
  <si>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</si>
  <si>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</si>
  <si>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</si>
  <si>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</si>
  <si>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</si>
  <si>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</si>
  <si>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</si>
  <si>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</si>
  <si>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</si>
  <si>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</si>
  <si>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</si>
  <si>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</si>
  <si>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</si>
  <si>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</si>
  <si>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</si>
  <si>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</si>
  <si>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</si>
  <si>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</si>
  <si>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</si>
  <si>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</si>
  <si>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</si>
  <si>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</si>
  <si>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</si>
  <si>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</si>
  <si>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</si>
  <si>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</si>
  <si>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</si>
  <si>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</si>
  <si>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</si>
  <si>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</si>
  <si>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</si>
  <si>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</si>
  <si>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</si>
  <si>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</si>
  <si>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</si>
  <si>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</si>
  <si>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</si>
  <si>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</si>
  <si>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</si>
  <si>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</si>
  <si>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</si>
  <si>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</si>
  <si>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</si>
  <si>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</si>
  <si>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</si>
  <si>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</si>
  <si>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</si>
  <si>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</si>
  <si>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</si>
  <si>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</si>
  <si>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</si>
  <si>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</si>
  <si>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</si>
  <si>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</si>
  <si>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</si>
  <si>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</si>
  <si>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</si>
  <si>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</si>
  <si>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</si>
  <si>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</si>
  <si>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</si>
  <si>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</si>
  <si>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</si>
  <si>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</si>
  <si>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</si>
  <si>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</si>
  <si>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</si>
  <si>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</si>
  <si>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</si>
  <si>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</si>
  <si>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</si>
  <si>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</si>
  <si>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</si>
  <si>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</si>
  <si>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</si>
  <si>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</si>
  <si>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</si>
  <si>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</si>
  <si>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</si>
  <si>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</si>
  <si>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</si>
  <si>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</si>
  <si>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</si>
  <si>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</si>
  <si>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</si>
  <si>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</si>
  <si>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</si>
  <si>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</si>
  <si>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</si>
  <si>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</si>
  <si>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</si>
  <si>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</si>
  <si>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</si>
  <si>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</si>
  <si>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</si>
  <si>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</si>
  <si>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</si>
  <si>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</si>
  <si>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</si>
  <si>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</si>
  <si>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</si>
  <si>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</si>
  <si>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</si>
  <si>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</si>
  <si>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</si>
  <si>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</si>
  <si>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</si>
  <si>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</si>
  <si>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</si>
  <si>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</si>
  <si>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</si>
  <si>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</si>
  <si>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</si>
  <si>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</si>
  <si>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</si>
  <si>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</si>
  <si>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</si>
  <si>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</si>
  <si>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</si>
  <si>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</si>
  <si>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</si>
  <si>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</si>
  <si>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</si>
  <si>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</si>
  <si>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</si>
  <si>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</si>
  <si>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</si>
  <si>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</si>
  <si>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</si>
  <si>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</si>
  <si>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</si>
  <si>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</si>
  <si>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</si>
  <si>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</si>
  <si>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</si>
  <si>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</si>
  <si>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</si>
  <si>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</si>
  <si>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</si>
  <si>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</si>
  <si>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</si>
  <si>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</si>
  <si>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</si>
  <si>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</si>
  <si>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</si>
  <si>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</si>
  <si>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</si>
  <si>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</si>
  <si>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</si>
  <si>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</si>
  <si>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</si>
  <si>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</si>
  <si>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</si>
  <si>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</si>
  <si>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</si>
  <si>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</si>
  <si>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</si>
  <si>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</si>
  <si>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</si>
  <si>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</si>
  <si>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</si>
  <si>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</si>
  <si>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</si>
  <si>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</si>
  <si>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</si>
  <si>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</si>
  <si>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</si>
  <si>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</si>
  <si>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</si>
  <si>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</si>
  <si>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</si>
  <si>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</si>
  <si>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</si>
  <si>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</si>
  <si>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</si>
  <si>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</si>
  <si>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</si>
  <si>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</si>
  <si>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</si>
  <si>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</si>
  <si>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</si>
  <si>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</si>
  <si>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</si>
  <si>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</si>
  <si>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</si>
  <si>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</si>
  <si>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</si>
  <si>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</si>
  <si>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</si>
  <si>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</si>
  <si>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</si>
  <si>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</si>
  <si>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</si>
  <si>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</si>
  <si>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</si>
  <si>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</si>
  <si>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</si>
  <si>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</si>
  <si>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</si>
  <si>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</si>
  <si>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</si>
  <si>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</si>
  <si>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</si>
  <si>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</si>
  <si>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</si>
  <si>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</si>
  <si>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</si>
  <si>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</si>
  <si>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</si>
  <si>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</si>
  <si>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</si>
  <si>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</si>
  <si>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</si>
  <si>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</si>
  <si>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</si>
  <si>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</si>
  <si>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</si>
  <si>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</si>
  <si>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</si>
  <si>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</si>
  <si>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</si>
  <si>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</si>
  <si>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</si>
  <si>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</si>
  <si>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</si>
  <si>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</si>
  <si>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</si>
  <si>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</si>
  <si>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</si>
  <si>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</si>
  <si>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</si>
  <si>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</si>
  <si>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</si>
  <si>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</si>
  <si>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</si>
  <si>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</si>
  <si>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</si>
  <si>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</si>
  <si>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</si>
  <si>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</si>
  <si>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</si>
  <si>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</si>
  <si>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</si>
  <si>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</si>
  <si>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</si>
  <si>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</si>
  <si>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</si>
  <si>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</si>
  <si>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</si>
  <si>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</si>
  <si>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</si>
  <si>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</si>
  <si>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</si>
  <si>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</si>
  <si>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</si>
  <si>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</si>
  <si>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</si>
  <si>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</si>
  <si>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</si>
  <si>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</si>
  <si>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</si>
  <si>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</si>
  <si>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</si>
  <si>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</si>
  <si>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</si>
  <si>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</si>
  <si>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</si>
  <si>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</si>
  <si>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</si>
  <si>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</si>
  <si>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</si>
  <si>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</si>
  <si>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</si>
  <si>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</si>
  <si>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</si>
  <si>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</si>
  <si>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</si>
  <si>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</si>
  <si>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</si>
  <si>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</si>
  <si>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</si>
  <si>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</si>
  <si>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</si>
  <si>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</si>
  <si>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</si>
  <si>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</si>
  <si>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</si>
  <si>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</si>
  <si>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</si>
  <si>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</si>
  <si>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</si>
  <si>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</si>
  <si>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</si>
  <si>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</si>
  <si>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</si>
  <si>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</si>
  <si>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</si>
  <si>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</si>
  <si>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</si>
  <si>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</si>
  <si>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</si>
  <si>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</si>
  <si>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</si>
  <si>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</si>
  <si>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</si>
  <si>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</si>
  <si>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</si>
  <si>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</si>
  <si>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</si>
  <si>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</si>
  <si>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</si>
  <si>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</si>
  <si>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</si>
  <si>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</si>
  <si>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</si>
  <si>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</si>
  <si>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</si>
  <si>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</si>
  <si>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</si>
  <si>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</si>
  <si>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</si>
  <si>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</si>
  <si>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</si>
  <si>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</si>
  <si>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</si>
  <si>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</si>
  <si>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</si>
  <si>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</si>
  <si>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</si>
  <si>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</si>
  <si>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</si>
  <si>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</si>
  <si>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</si>
  <si>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</si>
  <si>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</si>
  <si>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</si>
  <si>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</si>
  <si>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</si>
  <si>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</si>
  <si>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</si>
  <si>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</si>
  <si>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</si>
  <si>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</si>
  <si>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</si>
  <si>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</si>
  <si>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</si>
  <si>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</si>
  <si>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</si>
  <si>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</si>
  <si>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</si>
  <si>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</si>
  <si>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</si>
  <si>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</si>
  <si>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</si>
  <si>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</si>
  <si>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</si>
  <si>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</si>
  <si>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</si>
  <si>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</si>
  <si>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</si>
  <si>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</si>
  <si>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</si>
  <si>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</si>
  <si>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</si>
  <si>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</si>
  <si>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</si>
  <si>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</si>
  <si>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</si>
  <si>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</si>
  <si>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</si>
  <si>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</si>
  <si>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</si>
  <si>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</si>
  <si>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</si>
  <si>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</si>
  <si>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</si>
  <si>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</si>
  <si>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</si>
  <si>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</si>
  <si>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</si>
  <si>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</si>
  <si>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</si>
  <si>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</si>
  <si>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</si>
  <si>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</si>
  <si>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</si>
  <si>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</si>
  <si>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</si>
  <si>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</si>
  <si>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</si>
  <si>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</si>
  <si>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</si>
  <si>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</si>
  <si>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</si>
  <si>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</si>
  <si>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</si>
  <si>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</si>
  <si>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</si>
  <si>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</si>
  <si>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</si>
  <si>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</si>
  <si>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</si>
  <si>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</si>
  <si>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</si>
  <si>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</si>
  <si>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</si>
  <si>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</si>
  <si>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</si>
  <si>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</si>
  <si>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</si>
  <si>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</si>
  <si>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</si>
  <si>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</si>
  <si>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</si>
  <si>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</si>
  <si>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</si>
  <si>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</si>
  <si>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</si>
  <si>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</si>
  <si>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</si>
  <si>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</si>
  <si>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</si>
  <si>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</si>
  <si>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</si>
  <si>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</si>
  <si>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</si>
  <si>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</si>
  <si>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</si>
  <si>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</si>
  <si>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</si>
  <si>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</si>
  <si>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</si>
  <si>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</si>
  <si>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</si>
  <si>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</si>
  <si>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</si>
  <si>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</si>
  <si>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</si>
  <si>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</si>
  <si>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</si>
  <si>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</si>
  <si>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</si>
  <si>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</si>
  <si>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</si>
  <si>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</si>
  <si>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</si>
  <si>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</si>
  <si>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</si>
  <si>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</si>
  <si>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</si>
  <si>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</si>
  <si>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</si>
  <si>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</si>
  <si>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</si>
  <si>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</si>
  <si>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</si>
  <si>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</si>
  <si>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</si>
  <si>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</si>
  <si>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</si>
  <si>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</si>
  <si>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</si>
  <si>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</si>
  <si>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</si>
  <si>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</si>
  <si>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</si>
  <si>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</si>
  <si>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</si>
  <si>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</si>
  <si>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</si>
  <si>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</si>
  <si>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</si>
  <si>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</si>
  <si>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</si>
  <si>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</si>
  <si>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</si>
  <si>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</si>
  <si>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</si>
  <si>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</si>
  <si>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</si>
  <si>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</si>
  <si>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</si>
  <si>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</si>
  <si>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</si>
  <si>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</si>
  <si>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</si>
  <si>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</si>
  <si>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</si>
  <si>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</si>
  <si>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</si>
  <si>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</si>
  <si>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</si>
  <si>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</si>
  <si>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</si>
  <si>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</si>
  <si>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</si>
  <si>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</si>
  <si>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</si>
  <si>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</si>
  <si>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</si>
  <si>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</si>
  <si>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</si>
  <si>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</si>
  <si>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Prehľad o peňažných tokoch</t>
  </si>
  <si>
    <t>(v EUR)</t>
  </si>
  <si>
    <t>predchádzajúce</t>
  </si>
  <si>
    <t>Z/S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</si>
  <si>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</si>
  <si>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</si>
  <si>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</si>
  <si>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</si>
  <si>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</si>
  <si>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</si>
  <si>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</si>
  <si>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</si>
  <si>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</si>
  <si>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</si>
  <si>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</si>
  <si>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</si>
  <si>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</si>
  <si>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</si>
  <si>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</si>
  <si>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</si>
  <si>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</si>
  <si>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</si>
  <si>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</si>
  <si>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</si>
  <si>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</si>
  <si>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</si>
  <si>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</si>
  <si>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</si>
  <si>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</si>
  <si>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</si>
  <si>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</si>
  <si>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</si>
  <si>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</si>
  <si>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</si>
  <si>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</si>
  <si>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</si>
  <si>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 xml:space="preserve">B.8. </t>
  </si>
  <si>
    <t>B.9.</t>
  </si>
  <si>
    <t>B.10.</t>
  </si>
  <si>
    <t>B.11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</si>
  <si>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</si>
  <si>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</si>
  <si>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</si>
  <si>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</si>
  <si>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</si>
  <si>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</si>
  <si>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</si>
  <si>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</si>
  <si>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C.1.1.</t>
  </si>
  <si>
    <t>C.1.2.</t>
  </si>
  <si>
    <t>C.1.3.</t>
  </si>
  <si>
    <t>C.1.4.</t>
  </si>
  <si>
    <t>C.1.5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</si>
  <si>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</si>
  <si>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</si>
  <si>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</si>
  <si>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</si>
  <si>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</si>
  <si>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</si>
  <si>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</si>
  <si>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</si>
  <si>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</si>
  <si>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</si>
  <si>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</si>
  <si>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</si>
  <si>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</si>
  <si>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</si>
  <si>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</si>
  <si>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</si>
  <si>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</si>
  <si>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</si>
  <si>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</si>
  <si>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</si>
  <si>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Čisté peňažné toky z finančnej činnosti</t>
  </si>
  <si>
    <t>Musi byt NULA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</si>
  <si>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</si>
  <si>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</si>
  <si>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</si>
  <si>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</si>
  <si>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</si>
  <si>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</si>
  <si>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</si>
  <si>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</si>
  <si>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</si>
  <si>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</si>
  <si>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</si>
  <si>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</si>
  <si>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</si>
  <si>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</si>
  <si>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</si>
  <si>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</si>
  <si>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</si>
  <si>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</si>
  <si>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</si>
  <si>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</si>
  <si>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</si>
  <si>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</si>
  <si>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</si>
  <si>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</si>
  <si>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</si>
  <si>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</si>
  <si>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</si>
  <si>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</si>
  <si>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</si>
  <si>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</si>
  <si>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</si>
  <si>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</si>
  <si>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</si>
  <si>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</si>
  <si>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</si>
  <si>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</si>
  <si>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</si>
  <si>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</si>
  <si>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</si>
  <si>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</si>
  <si>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</si>
  <si>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</si>
  <si>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</si>
  <si>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</si>
  <si>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</si>
  <si>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</si>
  <si>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</si>
  <si>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</si>
  <si>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</si>
  <si>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</si>
  <si>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</si>
  <si>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</si>
  <si>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</si>
  <si>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</si>
  <si>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</si>
  <si>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</si>
  <si>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</si>
  <si>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</si>
  <si>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</si>
  <si>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</si>
  <si>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</si>
  <si>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</si>
  <si>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</si>
  <si>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</si>
  <si>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</si>
  <si>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</si>
  <si>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</si>
  <si>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</si>
  <si>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</si>
  <si>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</si>
  <si>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</si>
  <si>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</si>
  <si>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</si>
  <si>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</si>
  <si>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</si>
  <si>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</si>
  <si>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</si>
  <si>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</si>
  <si>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</si>
  <si>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</si>
  <si>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</si>
  <si>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</si>
  <si>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</si>
  <si>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</si>
  <si>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</si>
  <si>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</si>
  <si>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</si>
  <si>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</si>
  <si>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</si>
  <si>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</si>
  <si>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</si>
  <si>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</si>
  <si>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</si>
  <si>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</si>
  <si>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</si>
  <si>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</si>
  <si>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</si>
  <si>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</si>
  <si>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</si>
  <si>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</si>
  <si>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</si>
  <si>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</si>
  <si>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</si>
  <si>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</si>
  <si>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</si>
  <si>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</si>
  <si>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</si>
  <si>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</si>
  <si>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</si>
  <si>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</si>
  <si>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</si>
  <si>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</si>
  <si>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</si>
  <si>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</si>
  <si>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</si>
  <si>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</si>
  <si>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</si>
  <si>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</si>
  <si>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</si>
  <si>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</si>
  <si>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</si>
  <si>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</si>
  <si>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</si>
  <si>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</si>
  <si>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</si>
  <si>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</si>
  <si>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</si>
  <si>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</si>
  <si>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</si>
  <si>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</si>
  <si>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</si>
  <si>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</si>
  <si>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</si>
  <si>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</si>
  <si>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</si>
  <si>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</si>
  <si>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</si>
  <si>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</si>
  <si>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</si>
  <si>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</si>
  <si>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</si>
  <si>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</si>
  <si>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</si>
  <si>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</si>
  <si>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</si>
  <si>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</si>
  <si>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</si>
  <si>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</si>
  <si>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</si>
  <si>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</si>
  <si>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</si>
  <si>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</si>
  <si>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</si>
  <si>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</si>
  <si>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</si>
  <si>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</si>
  <si>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</si>
  <si>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</si>
  <si>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</si>
  <si>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</si>
  <si>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</si>
  <si>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</si>
  <si>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</si>
  <si>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</si>
  <si>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</si>
  <si>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</si>
  <si>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</si>
  <si>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</si>
  <si>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</si>
  <si>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</si>
  <si>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</si>
  <si>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</si>
  <si>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</si>
  <si>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</si>
  <si>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</si>
  <si>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</si>
  <si>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</si>
  <si>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</si>
  <si>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</si>
  <si>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</si>
  <si>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</si>
  <si>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</si>
  <si>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</si>
  <si>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</si>
  <si>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</si>
  <si>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</si>
  <si>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</si>
  <si>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</si>
  <si>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</si>
  <si>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</si>
  <si>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</si>
  <si>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</si>
  <si>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</si>
  <si>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</si>
  <si>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</si>
  <si>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</si>
  <si>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</si>
  <si>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</si>
  <si>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</si>
  <si>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</si>
  <si>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</si>
  <si>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</si>
  <si>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</si>
  <si>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</si>
  <si>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</si>
  <si>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</si>
  <si>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</si>
  <si>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</si>
  <si>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</si>
  <si>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</si>
  <si>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</si>
  <si>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</si>
  <si>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</si>
  <si>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</si>
  <si>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</si>
  <si>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</si>
  <si>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</si>
  <si>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</si>
  <si>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</si>
  <si>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</si>
  <si>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</si>
  <si>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</si>
  <si>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</si>
  <si>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</si>
  <si>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</si>
  <si>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</si>
  <si>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</si>
  <si>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</si>
  <si>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</si>
  <si>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</si>
  <si>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</si>
  <si>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</si>
  <si>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</si>
  <si>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</si>
  <si>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</si>
  <si>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</si>
  <si>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</si>
  <si>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</si>
  <si>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</si>
  <si>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</si>
  <si>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</si>
  <si>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</si>
  <si>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</si>
  <si>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</si>
  <si>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Approved on:</t>
  </si>
  <si>
    <t>Prepared on:</t>
  </si>
  <si>
    <t>approved</t>
  </si>
  <si>
    <t>prepared</t>
  </si>
  <si>
    <t>extraordinary</t>
  </si>
  <si>
    <t>ordinary</t>
  </si>
  <si>
    <t>Hlavným predmetom činnosti je:</t>
  </si>
  <si>
    <t>Informácie o počte zamestnancov</t>
  </si>
  <si>
    <r>
      <t>3.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VŠEOBECNÉ ÚČTOVNÉ ZÁSADY A METÓDY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</si>
  <si>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u/>
        <sz val="10"/>
        <color theme="1"/>
        <rFont val="Arial"/>
        <family val="2"/>
        <charset val="238"/>
      </rPr>
      <t>ZÁKLADNÉ VÝCHODISKÁ PRE ZOSTAVENIE ÚČTOVNEJ ZÁVIERKY</t>
    </r>
  </si>
  <si>
    <r>
      <t>1.      </t>
    </r>
    <r>
      <rPr>
        <b/>
        <u/>
        <sz val="10"/>
        <color theme="1"/>
        <rFont val="Arial"/>
        <family val="2"/>
        <charset val="238"/>
      </rPr>
      <t>POPIS SPOLOČNOSTI</t>
    </r>
  </si>
  <si>
    <t>a)    Dlhodobý nehmotný majetok</t>
  </si>
  <si>
    <t>Nakupovaný dlhodobý nehmotný majetok sa oceňuje v obstarávacích cenách, ktoré obsahujú cenu obstarania a náklady súvisiace s jeho obstaraním.</t>
  </si>
  <si>
    <t>Odpisovanie</t>
  </si>
  <si>
    <t>Dlhodobý nehmotný majetok sa odpisuje do nákladov počas predpokladanej doby životnosti príslušného majetku. Predpokladaná  doba používania, metóda odpisovania a odpisová  sadzba sú  stanovené pre jednotlivé skupiny dlhodobého nehmotného majetku  nasledovne:</t>
  </si>
  <si>
    <t>Predpokladaná doba používania</t>
  </si>
  <si>
    <t>Ročná odpisová sadzba</t>
  </si>
  <si>
    <t>-</t>
  </si>
  <si>
    <t>V prípade prechodného zníženia úžitkovej hodnoty dlhodobého nehmotného majetku sa tvorí opravná položka vo výške rozdielu jeho zistenej úžitkovej hodnoty a zostatkovej hodnoty.</t>
  </si>
  <si>
    <t>b)    Dlhodobý hmotný majetok</t>
  </si>
  <si>
    <t>Nakupovaný dlhodobý hmotný majetok sa oceňuje v obstarávacích cenách, ktoré zahŕňajú cenu obstarania, náklady na dopravu, clo a ďalšie náklady súvisiace s obstaraním.</t>
  </si>
  <si>
    <t>Náklady na technické zhodnotenie dlhodobého hmotného majetku zvyšujú jeho obstarávaciu cenu. Opravy a údržba sa účtujú do nákladov.</t>
  </si>
  <si>
    <t>Pre opravné položky k nadobudnutému majetku,  ktoré vznikli pred 1. 1. 2004 platí nasledovné:</t>
  </si>
  <si>
    <t>Stroje, prístroje a zariadenia</t>
  </si>
  <si>
    <t>Dopravné prostriedky</t>
  </si>
  <si>
    <t>Inventár</t>
  </si>
  <si>
    <t>Iný dlhodobý hmotný majetok</t>
  </si>
  <si>
    <t>Dlhodobý hmotný majetok sa odpisuje do nákladov počas predpokladanej doby životnosti príslušného majetku. Predpokladaná doba používania, metóda odpisovania a odpisová sadzba sú stanovené pre jednotlivé skupiny dlhodobého hmotného majetku  nasledovne:</t>
  </si>
  <si>
    <t>V prípade prechodného zníženia úžitkovej hodnoty dlhodobého hmotného majetku sa tvorí opravná položka vo výške rozdielu jeho zistenej úžitkovej hodnoty a zostatkovej hodnoty.</t>
  </si>
  <si>
    <t xml:space="preserve">V prípade prechodného zníženia úžitkovej hodnoty zásob sa tvorí  opravná položka. </t>
  </si>
  <si>
    <t>d)    Zásoby</t>
  </si>
  <si>
    <t>c)    Finančný majetok</t>
  </si>
  <si>
    <t>g)    Pohľadávky</t>
  </si>
  <si>
    <t>Ak je zostatková doba splatnosti pohľadávky dlhšia ako jeden rok, tvorí sa opravná položka, ktorá predstavuje rozdiel medzi menovitou a súčasnou hodnotou pohľadávky</t>
  </si>
  <si>
    <t>h)    Náklady budúcich období a príjmy budúcich období</t>
  </si>
  <si>
    <t>Náklady budúcich období a príjmy budúcich období sa oceňujú ich menovitou hodnotou, pričom sa vykazujú vo výške, ktorá je potrebná na dodržanie zásady vecnej a časovej súvislosti s účtovným obdobím.</t>
  </si>
  <si>
    <t xml:space="preserve">i)    Záväzky </t>
  </si>
  <si>
    <t>Dlhodobé i krátkodobé záväzky sa vykazujú v menovitých hodnotách. V položke iné záväzky sa vykazujú taktiež  hodnoty zistené pri ocenení finančných derivátov reálnou hodnotou.</t>
  </si>
  <si>
    <t>Dlhodobé, krátkodobé úvery sa vykazujú v menovitej hodnote. Za krátkodobý úver sa považuje aj časť dlhodobých úverov, ktorá je splatná do jedného roka od súvahového dňa.</t>
  </si>
  <si>
    <t xml:space="preserve">j)    Rezervy </t>
  </si>
  <si>
    <t>Rezervy sú záväzky s neurčitým časovým vymedzením alebo výškou, tvoria sa na krytie  známych rizík alebo strát z podnikania. Oceňujú sa v očakávanej výške záväzku.</t>
  </si>
  <si>
    <t>Podmienené záväzky (pokiaľ existujú) nie sú vykázané súvahe z dôvodu vysokej neistoty pri stanovení ich výšky,  alebo termínu plnenia.</t>
  </si>
  <si>
    <t>k)    Výdavky budúcich období a výnosy budúcich období</t>
  </si>
  <si>
    <t>Výdavky budúcich období a výnosy budúcich období sa oceňujú ich menovitou hodnotou, pričom sa vykazujú vo výške, ktorá je potrebná na dodržanie zásady vecnej a časovej súvislosti s účtovným obdobím.</t>
  </si>
  <si>
    <t>l)    Vlastné imanie</t>
  </si>
  <si>
    <t>m)    Transakcie v cudzích menách</t>
  </si>
  <si>
    <t>Transakcie v cudzej mene sa prepočítavajú na eurá referenčným výmenným kurzom určeným a vyhláseným Európskou centrálnou bankou alebo Národnou bankou Slovenska v deň predchádzajúci dňu uskutočnenia účtovného prípadu.</t>
  </si>
  <si>
    <t>Peňažné aktíva a pasíva vyjadrené v cudzej mene sa prepočítavajú kurzom platným ku dňu zostavenia účtovnej závierky. Vzniknuté kurzové rozdiely sa vykazujú vo výkaze ziskov a strát.</t>
  </si>
  <si>
    <t xml:space="preserve">Kúpa a predaj cudzej meny sa prepočítava na euro kurzom, za ktorý boli tieto hodnoty nakúpené alebo predané.  </t>
  </si>
  <si>
    <t>n)    Výnosy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</si>
  <si>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</si>
  <si>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>p)   Finančný lízing</t>
  </si>
  <si>
    <t xml:space="preserve">Spoločnosť účtuje o finančnom lízingu v prípade zmlúv uzatvorených </t>
  </si>
  <si>
    <t xml:space="preserve">po 1. januári  2004 tak, že majetok obstaraný formou finančného lízingu je aktivovaný v deň prijatia predmetu lízingu v ocenení rovnajúcom sa istine. Lízingové splátky sú rozdelené medzi finančný náklad a zníženie nesplateného záväzku t.j. istinu. Finančný náklad sa účtuje do nákladov pri zachovaní vecnej a časovej súvislosti.   </t>
  </si>
  <si>
    <t xml:space="preserve">Majetok obstaraný formou operatívneho lízingu sa účtuje do nákladov počas doby trvania lízingovej zmluvy. Nájomné za majetok obstaraný formou operatívneho lízingu sa účtuje do nákladov rovnomerne počas doby trvania  zmluvy o prenájme. </t>
  </si>
  <si>
    <t>q)   Daň z príjmu</t>
  </si>
  <si>
    <t>Náklad na daň z príjmov sa počíta pomocou platnej daňovej sadzby z účtovného zisku upraveného o trvalé alebo dočasne daňovo neuznateľné náklady a nezdaňované výnosy. Odložené dane (odložená daňová pohľadávka a odložený daňový záväzok)  sa vzťahujú na:</t>
  </si>
  <si>
    <t>možnosti umorovať daňovú stratu v budúcnosti, pod ktorou sa rozumie možnosť odpočítať daňovú stratu od základu dane v budúcnosti,</t>
  </si>
  <si>
    <t>dočasné rozdiely medzi účtovnou hodnotou majetku a účtovnou hodnotou záväzkov vykázanou v súvahe a ich daňovou základňou,</t>
  </si>
  <si>
    <t>možnosť previesť nevyužité daňové odpočty a iné daňové nároky do budúcich období.</t>
  </si>
  <si>
    <t>O odloženom daňovom záväzku účtuje spoločnosť vždy, o pohľadávke účtuje, ak je realizovateľná.</t>
  </si>
  <si>
    <t>r)   Dotácie/Investičné ponuky</t>
  </si>
  <si>
    <r>
      <t>4.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DLHODOBÝ MAJETOK</t>
    </r>
  </si>
  <si>
    <t>Poistenie majetku</t>
  </si>
  <si>
    <t>Informácie o štruktúre dlhodobého finančného majetku</t>
  </si>
  <si>
    <t xml:space="preserve">Zúčtovanie OP z dôvodu zániku opodstat-
nenosti
</t>
  </si>
  <si>
    <r>
      <t xml:space="preserve">5.      </t>
    </r>
    <r>
      <rPr>
        <b/>
        <u/>
        <sz val="10"/>
        <color theme="1"/>
        <rFont val="Arial"/>
        <family val="2"/>
        <charset val="238"/>
      </rPr>
      <t>ZÁSOBY</t>
    </r>
  </si>
  <si>
    <r>
      <t xml:space="preserve">6.      </t>
    </r>
    <r>
      <rPr>
        <b/>
        <u/>
        <sz val="10"/>
        <color theme="1"/>
        <rFont val="Arial"/>
        <family val="2"/>
        <charset val="238"/>
      </rPr>
      <t>ZÁKAZKOVÁ VÝROBA</t>
    </r>
  </si>
  <si>
    <t>Informácie o vekovej štruktúre pohľadávok</t>
  </si>
  <si>
    <t>Informácie o pohľadávkach zabezpečených záložným právom alebo inou formou zabezpečenia</t>
  </si>
  <si>
    <r>
      <t xml:space="preserve">7.      </t>
    </r>
    <r>
      <rPr>
        <b/>
        <u/>
        <sz val="10"/>
        <color theme="1"/>
        <rFont val="Arial"/>
        <family val="2"/>
        <charset val="238"/>
      </rPr>
      <t>POHĽADÁVKY</t>
    </r>
  </si>
  <si>
    <t>Informácie o krátkodobom finančnom majetku</t>
  </si>
  <si>
    <r>
      <t xml:space="preserve">8.      </t>
    </r>
    <r>
      <rPr>
        <b/>
        <u/>
        <sz val="10"/>
        <color theme="1"/>
        <rFont val="Arial"/>
        <family val="2"/>
        <charset val="238"/>
      </rPr>
      <t>FINANČNÉ ÚČTY</t>
    </r>
  </si>
  <si>
    <t>Informácie o významných položkách časového rozlíšenia</t>
  </si>
  <si>
    <r>
      <t xml:space="preserve">9.      </t>
    </r>
    <r>
      <rPr>
        <b/>
        <u/>
        <sz val="10"/>
        <color theme="1"/>
        <rFont val="Arial"/>
        <family val="2"/>
        <charset val="238"/>
      </rPr>
      <t>ČASOVÉ ROZLÍŠENIE</t>
    </r>
  </si>
  <si>
    <t>Informácie o majetku prenajatom formou finančného prenájmu</t>
  </si>
  <si>
    <r>
      <t xml:space="preserve">11.      </t>
    </r>
    <r>
      <rPr>
        <b/>
        <u/>
        <sz val="10"/>
        <color theme="1"/>
        <rFont val="Arial"/>
        <family val="2"/>
        <charset val="238"/>
      </rPr>
      <t>VLASTNÉ IMANIE</t>
    </r>
  </si>
  <si>
    <t>Informácie o rozdelení účtovného zisku alebo o vysporiadaní účtovnej straty</t>
  </si>
  <si>
    <t>24.1</t>
  </si>
  <si>
    <r>
      <t xml:space="preserve">12.      </t>
    </r>
    <r>
      <rPr>
        <b/>
        <u/>
        <sz val="10"/>
        <color theme="1"/>
        <rFont val="Arial"/>
        <family val="2"/>
        <charset val="238"/>
      </rPr>
      <t>REZERVY</t>
    </r>
  </si>
  <si>
    <t>Informácie o rezervách</t>
  </si>
  <si>
    <t>25.1</t>
  </si>
  <si>
    <t>25.2</t>
  </si>
  <si>
    <r>
      <t xml:space="preserve">13.      </t>
    </r>
    <r>
      <rPr>
        <b/>
        <u/>
        <sz val="10"/>
        <color theme="1"/>
        <rFont val="Arial"/>
        <family val="2"/>
        <charset val="238"/>
      </rPr>
      <t>ZÁVÄZKY</t>
    </r>
  </si>
  <si>
    <t>Informácie o záväzkoch</t>
  </si>
  <si>
    <t>Informácie o bankových úveroch, pôžičkách a krátkodobých finančných výpomociach</t>
  </si>
  <si>
    <t>Krátkodobé finančné výpomoci</t>
  </si>
  <si>
    <t>29.2</t>
  </si>
  <si>
    <t>29.1</t>
  </si>
  <si>
    <t xml:space="preserve">Informácie o odloženej daňovej pohľadávke alebo o odloženom daňovom záväzku </t>
  </si>
  <si>
    <t>Informácie o významných položkách časového rozlíšenia na strane pasív</t>
  </si>
  <si>
    <t>Výdavky budúcich období dlhodobé, z toho:</t>
  </si>
  <si>
    <t>Výdavky budúcich období krátkodobé, z toho:</t>
  </si>
  <si>
    <t>Revenues from merchandise (604,607)</t>
  </si>
  <si>
    <t>Tržby</t>
  </si>
  <si>
    <t>Informácie o tržbách</t>
  </si>
  <si>
    <t xml:space="preserve">Údaje o zmene stavu vnútropodnikových zásob </t>
  </si>
  <si>
    <t>Informácie o zmene stavu vnútroorganizačných zásob</t>
  </si>
  <si>
    <t>Zmena stavu vnútroorganizačných zásob vo výkaze ziskov a strát</t>
  </si>
  <si>
    <t>Informácie o výnosoch pri aktivácii nákladov a o výnosoch z hospodárskej činnosti, finančnej činnosti a mimoriadnej činnosti</t>
  </si>
  <si>
    <t>Informácie o čistom obrate</t>
  </si>
  <si>
    <t>Náklady</t>
  </si>
  <si>
    <t>Informácie o nákladoch</t>
  </si>
  <si>
    <t>Dane z príjmov</t>
  </si>
  <si>
    <t>Informácie o daniach z príjmov</t>
  </si>
  <si>
    <t>Daň v %</t>
  </si>
  <si>
    <t>46.1</t>
  </si>
  <si>
    <t>strana</t>
  </si>
  <si>
    <t>Metóda odpisovania</t>
  </si>
  <si>
    <t>#</t>
  </si>
  <si>
    <t>3.1</t>
  </si>
  <si>
    <t>a)   Dlhodobý nehmotný majetok</t>
  </si>
  <si>
    <t>Informácie o dlhodobom nehmotnom majetku</t>
  </si>
  <si>
    <t>3.2</t>
  </si>
  <si>
    <t>b)   Dlhodobý hmotný majetok</t>
  </si>
  <si>
    <t>Informácie o dlhodobom hmotnom majetku</t>
  </si>
  <si>
    <t>5.1</t>
  </si>
  <si>
    <t>Pestovateľ-  ské celky 
trvalých porastov</t>
  </si>
  <si>
    <t>5.2</t>
  </si>
  <si>
    <t>c)   Dlhodobý finančný majetok</t>
  </si>
  <si>
    <t>Informácie o dlhodobom finančnom majetku</t>
  </si>
  <si>
    <t>7.1</t>
  </si>
  <si>
    <t>7.2</t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</si>
  <si>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</si>
  <si>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</si>
  <si>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</si>
  <si>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</si>
  <si>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</si>
  <si>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</si>
  <si>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</si>
  <si>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</si>
  <si>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</si>
  <si>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</si>
  <si>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</si>
  <si>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</si>
  <si>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</si>
  <si>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</si>
  <si>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</si>
  <si>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</si>
  <si>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</si>
  <si>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</si>
  <si>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</si>
  <si>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</si>
  <si>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</si>
  <si>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</si>
  <si>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</si>
  <si>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</si>
  <si>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</si>
  <si>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</si>
  <si>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</si>
  <si>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</si>
  <si>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</si>
  <si>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</si>
  <si>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</si>
  <si>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</si>
  <si>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</si>
  <si>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</si>
  <si>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</si>
  <si>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</si>
  <si>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</si>
  <si>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</si>
  <si>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</si>
  <si>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</si>
  <si>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</si>
  <si>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</si>
  <si>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</si>
  <si>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</si>
  <si>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</si>
  <si>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</si>
  <si>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</si>
  <si>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</si>
  <si>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</si>
  <si>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</si>
  <si>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</si>
  <si>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</si>
  <si>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</si>
  <si>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</si>
  <si>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</si>
  <si>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</si>
  <si>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</si>
  <si>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</si>
  <si>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</si>
  <si>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</si>
  <si>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</si>
  <si>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</si>
  <si>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</si>
  <si>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</si>
  <si>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</si>
  <si>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</si>
  <si>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</si>
  <si>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</si>
  <si>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</si>
  <si>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</si>
  <si>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</si>
  <si>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</si>
  <si>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</si>
  <si>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</si>
  <si>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</si>
  <si>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</si>
  <si>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</si>
  <si>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</si>
  <si>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</si>
  <si>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</si>
  <si>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</si>
  <si>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</si>
  <si>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</si>
  <si>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</si>
  <si>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</si>
  <si>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</si>
  <si>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</si>
  <si>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</si>
  <si>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</si>
  <si>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</si>
  <si>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</si>
  <si>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</si>
  <si>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</si>
  <si>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</si>
  <si>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</si>
  <si>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</si>
  <si>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</si>
  <si>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</si>
  <si>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</si>
  <si>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</si>
  <si>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</si>
  <si>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</si>
  <si>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</si>
  <si>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</si>
  <si>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</si>
  <si>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</si>
  <si>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</si>
  <si>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</si>
  <si>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</si>
  <si>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</si>
  <si>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</si>
  <si>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</si>
  <si>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</si>
  <si>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</si>
  <si>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</si>
  <si>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</si>
  <si>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</si>
  <si>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</si>
  <si>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</si>
  <si>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</si>
  <si>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</si>
  <si>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</si>
  <si>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</si>
  <si>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</si>
  <si>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</si>
  <si>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</si>
  <si>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</si>
  <si>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</si>
  <si>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</si>
  <si>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</si>
  <si>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</si>
  <si>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</si>
  <si>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</si>
  <si>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</si>
  <si>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</si>
  <si>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</si>
  <si>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</si>
  <si>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</si>
  <si>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</si>
  <si>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</si>
  <si>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</si>
  <si>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</si>
  <si>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</si>
  <si>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</si>
  <si>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</si>
  <si>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</si>
  <si>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</si>
  <si>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</si>
  <si>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</si>
  <si>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</si>
  <si>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</si>
  <si>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</si>
  <si>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</si>
  <si>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</si>
  <si>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</si>
  <si>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</si>
  <si>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</si>
  <si>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</si>
  <si>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</si>
  <si>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</si>
  <si>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</si>
  <si>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</si>
  <si>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</si>
  <si>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</si>
  <si>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</si>
  <si>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</si>
  <si>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</si>
  <si>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</si>
  <si>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</si>
  <si>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</si>
  <si>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</si>
  <si>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</si>
  <si>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</si>
  <si>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</si>
  <si>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</si>
  <si>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</si>
  <si>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</si>
  <si>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</si>
  <si>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</si>
  <si>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</si>
  <si>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</si>
  <si>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</si>
  <si>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</si>
  <si>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</si>
  <si>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</si>
  <si>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</si>
  <si>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</si>
  <si>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</si>
  <si>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</si>
  <si>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</si>
  <si>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</si>
  <si>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</si>
  <si>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</si>
  <si>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</si>
  <si>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</si>
  <si>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</si>
  <si>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</si>
  <si>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</si>
  <si>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</si>
  <si>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</si>
  <si>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</si>
  <si>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</si>
  <si>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</si>
  <si>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</si>
  <si>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</si>
  <si>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</si>
  <si>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</si>
  <si>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</si>
  <si>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</si>
  <si>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</si>
  <si>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</si>
  <si>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</si>
  <si>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</si>
  <si>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</si>
  <si>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</si>
  <si>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</si>
  <si>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</si>
  <si>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</si>
  <si>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</si>
  <si>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</si>
  <si>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</si>
  <si>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</si>
  <si>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</si>
  <si>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</si>
  <si>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</si>
  <si>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</si>
  <si>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</si>
  <si>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</si>
  <si>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</si>
  <si>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</si>
  <si>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</si>
  <si>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</si>
  <si>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</si>
  <si>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</si>
  <si>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</si>
  <si>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</si>
  <si>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</si>
  <si>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</si>
  <si>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</si>
  <si>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</si>
  <si>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</si>
  <si>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</si>
  <si>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</si>
  <si>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</si>
  <si>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</si>
  <si>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</si>
  <si>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</si>
  <si>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</si>
  <si>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</si>
  <si>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</si>
  <si>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</si>
  <si>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</si>
  <si>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</si>
  <si>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</si>
  <si>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</si>
  <si>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</si>
  <si>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</si>
  <si>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</si>
  <si>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</si>
  <si>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</si>
  <si>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</si>
  <si>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</si>
  <si>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</si>
  <si>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</si>
  <si>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</si>
  <si>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</si>
  <si>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</si>
  <si>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</si>
  <si>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</si>
  <si>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</si>
  <si>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</si>
  <si>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</si>
  <si>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</si>
  <si>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</si>
  <si>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</si>
  <si>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</si>
  <si>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</si>
  <si>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</si>
  <si>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</si>
  <si>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</si>
  <si>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</si>
  <si>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</si>
  <si>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</si>
  <si>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</si>
  <si>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</si>
  <si>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</si>
  <si>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</si>
  <si>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</si>
  <si>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</si>
  <si>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</si>
  <si>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</si>
  <si>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</si>
  <si>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</si>
  <si>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</si>
  <si>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</si>
  <si>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</si>
  <si>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</si>
  <si>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</si>
  <si>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</si>
  <si>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</si>
  <si>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</si>
  <si>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</si>
  <si>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</si>
  <si>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</si>
  <si>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</si>
  <si>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</si>
  <si>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</si>
  <si>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</si>
  <si>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</si>
  <si>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</si>
  <si>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</si>
  <si>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</si>
  <si>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</si>
  <si>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do 31. decembra 2003 tak, že lízingové splátky zahŕňa do nákladov a  hodnotu prenajatého majetku aktivuje v dobe, keď zmluva o prenájme skončí a uplatňuje sa možnosť nákupu. Splátky nájomného hradené vopred sa časovo rozlišujú.</t>
  </si>
  <si>
    <t>s)   Opravy chýb minulých účtovných období</t>
  </si>
  <si>
    <t>DFM spolu</t>
  </si>
  <si>
    <t>Pohľadávky voči voči DÚJ a MÚJ</t>
  </si>
  <si>
    <t>Pohľadávky voči DÚJ a MÚJ</t>
  </si>
  <si>
    <r>
      <t>14.     </t>
    </r>
    <r>
      <rPr>
        <b/>
        <u/>
        <sz val="10"/>
        <color theme="1"/>
        <rFont val="Arial"/>
        <family val="2"/>
        <charset val="238"/>
      </rPr>
      <t>ODLOŽENÁ DAŇ Z PRÍJMOV</t>
    </r>
  </si>
  <si>
    <r>
      <t>15.     </t>
    </r>
    <r>
      <rPr>
        <b/>
        <u/>
        <sz val="10"/>
        <color theme="1"/>
        <rFont val="Arial"/>
        <family val="2"/>
        <charset val="238"/>
      </rPr>
      <t>INFORMÁCIE O ZÁVAZKOCH ZO SOCIÁLNEHO FONDU</t>
    </r>
  </si>
  <si>
    <r>
      <t xml:space="preserve">16.      </t>
    </r>
    <r>
      <rPr>
        <b/>
        <u/>
        <sz val="10"/>
        <color theme="1"/>
        <rFont val="Arial"/>
        <family val="2"/>
        <charset val="238"/>
      </rPr>
      <t>BANKOVÉ ÚVERY A FINANČNÉ VÝPOMOCI</t>
    </r>
  </si>
  <si>
    <t>Suma istiny v eurách za bežné účtovné obdobie</t>
  </si>
  <si>
    <r>
      <t>17.     </t>
    </r>
    <r>
      <rPr>
        <b/>
        <u/>
        <sz val="10"/>
        <color theme="1"/>
        <rFont val="Arial"/>
        <family val="2"/>
        <charset val="238"/>
      </rPr>
      <t>ČASOVÉ ROZLÍŠENIE</t>
    </r>
  </si>
  <si>
    <r>
      <t>19.     </t>
    </r>
    <r>
      <rPr>
        <b/>
        <u/>
        <sz val="10"/>
        <color theme="1"/>
        <rFont val="Arial"/>
        <family val="2"/>
        <charset val="238"/>
      </rPr>
      <t>LÍZING (SPOLOČNOSŤ JE NÁJOMCOM)</t>
    </r>
  </si>
  <si>
    <r>
      <t>20.     </t>
    </r>
    <r>
      <rPr>
        <b/>
        <u/>
        <sz val="10"/>
        <color theme="1"/>
        <rFont val="Arial"/>
        <family val="2"/>
        <charset val="238"/>
      </rPr>
      <t xml:space="preserve">PODMIENENÉ ZÁVÄZKY A AKTÍVA, PODSÚVAHOVÉ POLOŽKY </t>
    </r>
  </si>
  <si>
    <r>
      <t>21.     </t>
    </r>
    <r>
      <rPr>
        <b/>
        <u/>
        <sz val="10"/>
        <color theme="1"/>
        <rFont val="Arial"/>
        <family val="2"/>
        <charset val="238"/>
      </rPr>
      <t>VÝNOSY A NÁKLADY</t>
    </r>
  </si>
  <si>
    <t>Vplyv nevykázanej odloženej daňovej pohľadávky</t>
  </si>
  <si>
    <t>Zmena sadzby dane</t>
  </si>
  <si>
    <t>Informácie o štruktúre spoločníkov/akcionárov ku dňu, ku ktorému sa zostavuje účtovná závierka a o štruktúre spoločníkov/akcionárov do dňa jej zmeny v priebehu účtovného obdobia</t>
  </si>
  <si>
    <t>2.1</t>
  </si>
  <si>
    <t>Náklady voči audítorovi, audítorskej spoločnosti, z toho:</t>
  </si>
  <si>
    <t>Náklady voči audítorovi, audítorskej spoločnosti</t>
  </si>
  <si>
    <t>Informácie o ekonomických vzťahoch  medzi účtovnou jednotkou a spriaznenými osobami</t>
  </si>
  <si>
    <t>Aktivácia nákladov a výnosy z hospodárskej činnosti, finančnej činnosti a mimoriadnej činnosti</t>
  </si>
  <si>
    <t>Hodnota predmetu záložného práva</t>
  </si>
  <si>
    <t>Hodnota pohľadávky</t>
  </si>
  <si>
    <t>Zaúčtovaná  ako náklad</t>
  </si>
  <si>
    <t>Informácie o záväzkoch zo sociálneho fondu</t>
  </si>
  <si>
    <t>Stav na začiatku účtovného obdobia</t>
  </si>
  <si>
    <t>Oceňovacie rozdiely z precenenia majetku a záväzkov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</si>
  <si>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</si>
  <si>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</si>
  <si>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</si>
  <si>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</si>
  <si>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</si>
  <si>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</si>
  <si>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</si>
  <si>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</si>
  <si>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</si>
  <si>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</si>
  <si>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</si>
  <si>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</si>
  <si>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</si>
  <si>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</si>
  <si>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Pohľadávky sa oceňujú menovitou hodnotou. Postúpené pohľadávky a pohľadávky nadobudnuté vkladom do základného imania sa oceňujú obstarávacou cenou. Ocenenie pochybných pohľadávok sa upravuje na ich realizovateľnú  hodnotu  opravnými  položkami.</t>
  </si>
  <si>
    <t>Výsledok hospodárenia z bežnej činnosti pred zdanením daňou z príjmov (+/-)</t>
  </si>
  <si>
    <t>Nepeňažné operácie ovplyvňujúce výsledok hospodárenia z bežnej činnosti pred zdanením daňou z príjmov (súčet A.1.1. až A.1.13)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</si>
  <si>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</si>
  <si>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</si>
  <si>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</si>
  <si>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</si>
  <si>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</si>
  <si>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</si>
  <si>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</si>
  <si>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</si>
  <si>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</si>
  <si>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</si>
  <si>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</si>
  <si>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</si>
  <si>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 s výnimkou tých, ktoré sa uvádzajú osobitne v iných častiach prehľadu peňažných tokov (+/-)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</si>
  <si>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</si>
  <si>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</si>
  <si>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</si>
  <si>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</si>
  <si>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</si>
  <si>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</si>
  <si>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Prijaté úroky s výnimkou tých, ktoré sa začleňujú do investičnej činnosti (+)</t>
  </si>
  <si>
    <t>Výdavky na zaplatené úroky s výnimkou tých, ktoré sa začleňujú do finančnej činnosti (-)</t>
  </si>
  <si>
    <t>Príjmy z dividend a iných podielov na zisku (+)</t>
  </si>
  <si>
    <t>Výdavky na vyplatené dividendy a iné podiely na zisku s výnimkou tých, ktoré sa začleňujú do investičnej činnosti (-)</t>
  </si>
  <si>
    <t>Peňažné toky z prevádzkovej činnosti (+/-) (súčet Z/S + A.1. až A.6.)</t>
  </si>
  <si>
    <t>Výdavky na daň z príjmov účtovnej jednotky s výnimkou tých, ktoré sa začleňujú do investičných činností alebo finančných činností (-/+)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</si>
  <si>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</si>
  <si>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</si>
  <si>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(+/-) (súčet Z/S + A.1. až A.9.)</t>
  </si>
  <si>
    <t>B.20.</t>
  </si>
  <si>
    <t>Peňažné toky z investičnej činnosti</t>
  </si>
  <si>
    <t>Výdavky na obstaranie dlhodobého nehmotného majetku (-)</t>
  </si>
  <si>
    <t>Výdavky na obstaranie dlhodobého hmotného majetku (-)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</si>
  <si>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</si>
  <si>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</si>
  <si>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</si>
  <si>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</si>
  <si>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</si>
  <si>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</si>
  <si>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</si>
  <si>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</si>
  <si>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 prenájmu súboru hnuteľného a nehnuteľného majetku používaného a odpisovaného nájomcom (+)</t>
  </si>
  <si>
    <t>Prijaté úroky s výnimkou tých, ktoré sa začleňujú do prevádzkových činností (+)</t>
  </si>
  <si>
    <t>Príjmy z dividend a iných podielov na zisku s výnimkou tých, ktoré sa začleňujú do prevádzkových činností (+)</t>
  </si>
  <si>
    <t>Výdavky súvisiace s derivátmi s výnimkou, ak sú určené na predaj alebo na obchodovanie alebo ak sa tieto výdavky považujú za peňažné toky z finančnej činnosti (-)</t>
  </si>
  <si>
    <t>Príjmy súvisiace s derivátmi s výnimkou, ak sú určené na predaj alebo na obchodovanie alebo ak sa tieto výdavky považujú za peňažné toky z finančnej činnosti (-)</t>
  </si>
  <si>
    <t>Výdavky na daň z príjmov účtovnej jednotky, ak je ju možné začleniť do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</si>
  <si>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</si>
  <si>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</si>
  <si>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(+)</t>
  </si>
  <si>
    <t>Ostatné výdavky vzťahujúce sa na investičnú činnosť (-)</t>
  </si>
  <si>
    <t>Čisté peňažné toky z investičnej činnosti (súčet B.1. až B.20.)</t>
  </si>
  <si>
    <t>C.2.10.</t>
  </si>
  <si>
    <t>Peňažné toky z finančnej činnosti</t>
  </si>
  <si>
    <t>Peňažné toky vo vlastnom imaní (súčet C.1.1. až C.1.8.)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</si>
  <si>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</si>
  <si>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</si>
  <si>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</si>
  <si>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</si>
  <si>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</si>
  <si>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</si>
  <si>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</si>
  <si>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</si>
  <si>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</si>
  <si>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</si>
  <si>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</si>
  <si>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 s výnimkou úverov, ktoré boli poskytnuté na zabezpečenie hlavného predmetu činnosti (+)</t>
  </si>
  <si>
    <t>Výdavky na splácanie úverov, ktoré účtovnej jednotke poskytla banka alebo pobočka zahraničnej banky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</si>
  <si>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</si>
  <si>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</si>
  <si>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</si>
  <si>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</si>
  <si>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 s výnimkou tých, ktoré sa uvádzajú osobitne v inej časti prehľadu peňažných tokov (+)</t>
  </si>
  <si>
    <t>Výdavky na splácanie ostatných dlhodobých záväzkov a krátkodobých záväzkov vyplývajúcich z finančnej činnosti účtovnej jednotky s výnimkou tých, ktoré sa uvádzajú osobitne v inej časti prehľadu peňažných tokov (-)</t>
  </si>
  <si>
    <t>Výdavky na zaplatené úroky s výnimkou tých, ktoré sa začleňujú do prevádzkových činností (-)</t>
  </si>
  <si>
    <t>Výdavky na vyplatené dividendy a iné podiely na zisku s výnimkou tých, ktoré sa začleňujú do prevádzkových činností (-)</t>
  </si>
  <si>
    <t>Výdavky súvisiace s derivátmi, s výnimkou, ak sú určené na predaj alebo na obchodovanie alebo ak sa považujú za peňažné toky z investičnej činnosti (-)</t>
  </si>
  <si>
    <t>Príjmy súvisiace s derivátmi, s výnimkou, ak sú určené na predaj alebo na obchodovanie alebo na obchodovanie alebo ak sa považujú za peňažné toky z investičnej činnosti (+)</t>
  </si>
  <si>
    <t>Výdavky na daň z 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</si>
  <si>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</si>
  <si>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</si>
  <si>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zvýšenie alebo čisté zníženie peňažných prostriedkov a peňažných ekvivalentov (+/-) (súčet A+B+C)</t>
  </si>
  <si>
    <t>Stav peňažných prostriedkov a peňažných ekvivalentov na začiatku účtovného obdobia</t>
  </si>
  <si>
    <t>Stav peňažných prostriedkov a peňažných ekvivalentov na konci účtovného obdobia pred zohľadnením kurzových rozdielov vyčíslených ku dňu, ku ktorému sa zostavuje účtovná závierka</t>
  </si>
  <si>
    <t>Kurzové rozdiely vyčíslené k peňažným prostriedkom a peňažným ekvivalentom 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</si>
  <si>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</si>
  <si>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Ozna-čenie</t>
  </si>
  <si>
    <t>Skutočnosť v EUR</t>
  </si>
  <si>
    <t>Bežné účtovné</t>
  </si>
  <si>
    <t>Minulé účtovné</t>
  </si>
  <si>
    <t>Peňažné toky z prevádzkovej činnosti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</si>
  <si>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</si>
  <si>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</si>
  <si>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</si>
  <si>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</si>
  <si>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</si>
  <si>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</si>
  <si>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</si>
  <si>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</si>
  <si>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</si>
  <si>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</si>
  <si>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1.a.</t>
  </si>
  <si>
    <t>1.b.</t>
  </si>
  <si>
    <t>1.c.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</si>
  <si>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</si>
  <si>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</si>
  <si>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</si>
  <si>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</si>
  <si>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</si>
  <si>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</si>
  <si>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</si>
  <si>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</si>
  <si>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</si>
  <si>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</si>
  <si>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</si>
  <si>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</si>
  <si>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</si>
  <si>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</si>
  <si>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</si>
  <si>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</si>
  <si>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</si>
  <si>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</si>
  <si>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</si>
  <si>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</si>
  <si>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</si>
  <si>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</si>
  <si>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</si>
  <si>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</si>
  <si>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</si>
  <si>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</si>
  <si>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</si>
  <si>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</si>
  <si>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</si>
  <si>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</si>
  <si>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</si>
  <si>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</si>
  <si>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</si>
  <si>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</si>
  <si>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</si>
  <si>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</si>
  <si>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</si>
  <si>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</si>
  <si>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</si>
  <si>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</si>
  <si>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</si>
  <si>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</si>
  <si>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</si>
  <si>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</si>
  <si>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</si>
  <si>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</si>
  <si>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</si>
  <si>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</si>
  <si>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</si>
  <si>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</si>
  <si>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</si>
  <si>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</si>
  <si>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</si>
  <si>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</si>
  <si>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</si>
  <si>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</si>
  <si>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</si>
  <si>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</si>
  <si>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</si>
  <si>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</si>
  <si>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</si>
  <si>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</si>
  <si>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</si>
  <si>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</si>
  <si>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</si>
  <si>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</si>
  <si>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</si>
  <si>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</si>
  <si>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</si>
  <si>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</si>
  <si>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</si>
  <si>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</si>
  <si>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</si>
  <si>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</si>
  <si>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</si>
  <si>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</si>
  <si>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</si>
  <si>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</si>
  <si>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</si>
  <si>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</si>
  <si>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</si>
  <si>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</si>
  <si>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</si>
  <si>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</si>
  <si>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</si>
  <si>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</si>
  <si>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</si>
  <si>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</si>
  <si>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</si>
  <si>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</si>
  <si>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</si>
  <si>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</si>
  <si>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</si>
  <si>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</si>
  <si>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</si>
  <si>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</si>
  <si>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</si>
  <si>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</si>
  <si>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</si>
  <si>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</si>
  <si>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</si>
  <si>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</si>
  <si>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</si>
  <si>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</si>
  <si>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</si>
  <si>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</si>
  <si>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</si>
  <si>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</si>
  <si>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</si>
  <si>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</si>
  <si>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</si>
  <si>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</si>
  <si>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</si>
  <si>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</si>
  <si>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</si>
  <si>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</si>
  <si>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</si>
  <si>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</si>
  <si>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</si>
  <si>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</si>
  <si>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</si>
  <si>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</si>
  <si>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</si>
  <si>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</si>
  <si>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</si>
  <si>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</si>
  <si>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</si>
  <si>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</si>
  <si>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</si>
  <si>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</si>
  <si>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</si>
  <si>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</si>
  <si>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</si>
  <si>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</si>
  <si>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</si>
  <si>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</si>
  <si>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</si>
  <si>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</si>
  <si>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</si>
  <si>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</si>
  <si>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</si>
  <si>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</si>
  <si>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</si>
  <si>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</si>
  <si>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</si>
  <si>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</si>
  <si>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</si>
  <si>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</si>
  <si>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</si>
  <si>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</si>
  <si>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</si>
  <si>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</si>
  <si>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</si>
  <si>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</si>
  <si>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</si>
  <si>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</si>
  <si>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</si>
  <si>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</si>
  <si>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</si>
  <si>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</si>
  <si>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</si>
  <si>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</si>
  <si>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</si>
  <si>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</si>
  <si>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</si>
  <si>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</si>
  <si>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</si>
  <si>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</si>
  <si>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</si>
  <si>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</si>
  <si>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</si>
  <si>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</si>
  <si>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</si>
  <si>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</si>
  <si>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</si>
  <si>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</si>
  <si>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</si>
  <si>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</si>
  <si>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</si>
  <si>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</si>
  <si>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</si>
  <si>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</si>
  <si>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</si>
  <si>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</si>
  <si>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</si>
  <si>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</si>
  <si>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</si>
  <si>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</si>
  <si>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</si>
  <si>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</si>
  <si>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</si>
  <si>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</si>
  <si>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</si>
  <si>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</si>
  <si>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</si>
  <si>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</si>
  <si>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</si>
  <si>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</si>
  <si>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</si>
  <si>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</si>
  <si>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</si>
  <si>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</si>
  <si>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</si>
  <si>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</si>
  <si>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</si>
  <si>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</si>
  <si>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</si>
  <si>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</si>
  <si>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</si>
  <si>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</si>
  <si>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</si>
  <si>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</si>
  <si>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</si>
  <si>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</si>
  <si>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</si>
  <si>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</si>
  <si>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</si>
  <si>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</si>
  <si>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</si>
  <si>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</si>
  <si>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</si>
  <si>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</si>
  <si>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</si>
  <si>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</si>
  <si>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</si>
  <si>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</si>
  <si>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</si>
  <si>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</si>
  <si>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</si>
  <si>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</si>
  <si>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</si>
  <si>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</si>
  <si>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>Poznámky Úč POD 3 - 01</t>
  </si>
  <si>
    <r>
      <t>22.     </t>
    </r>
    <r>
      <rPr>
        <b/>
        <u/>
        <sz val="10"/>
        <color theme="1"/>
        <rFont val="Arial"/>
        <family val="2"/>
        <charset val="238"/>
      </rPr>
      <t>INFORMÁCIE O SPRIAZNENÝCH OSOBÁCH</t>
    </r>
  </si>
  <si>
    <t>23.     INFORMÁCIE O ZMENÁCH VLASTNÉHO IMANIA</t>
  </si>
  <si>
    <r>
      <t>24.     </t>
    </r>
    <r>
      <rPr>
        <b/>
        <u/>
        <sz val="10"/>
        <color theme="1"/>
        <rFont val="Arial"/>
        <family val="2"/>
        <charset val="238"/>
      </rPr>
      <t xml:space="preserve">PREHĽAD O PEŇAŽNÝCH TOKOCH </t>
    </r>
  </si>
  <si>
    <r>
      <t>25.     </t>
    </r>
    <r>
      <rPr>
        <b/>
        <u/>
        <sz val="10"/>
        <color theme="1"/>
        <rFont val="Arial"/>
        <family val="2"/>
        <charset val="238"/>
      </rPr>
      <t>VÝZNAMNÉ UDALOSTI, KTORÉ NASTALI PO DNI, KU KTORÉMU SA ZOSTAVUJE ÚČTOVNÁ ZÁVIERKA</t>
    </r>
  </si>
  <si>
    <t>KIM JIN KUK</t>
  </si>
  <si>
    <t>1. výroba výrobkov z plastov v primárnej forme</t>
  </si>
  <si>
    <t>2. výroba iného tovaru z plastov</t>
  </si>
  <si>
    <t>Spoločnosť nemá organizačnú zložku v zahraničí.</t>
  </si>
  <si>
    <t>Materskou spoločnosťou spoločnosti je KOAM PACIFIC CO., Ltd, Seoul, Korea. Spoločnosť nie je súčasťou konsolidovaného celku.</t>
  </si>
  <si>
    <t>rovnomerne</t>
  </si>
  <si>
    <t>Opravná položka k pozemku vznikla v roku 2003 ako rozdiel medzi kúpnou cenou a hodnotou pozemku na základe znaleckého posudku. V súvahe je táto opravná položka vykázaná v riadku oceňovacieho rozdielu k nadobudnutému majetku.</t>
  </si>
  <si>
    <t xml:space="preserve">Ročná odpisová sadzba </t>
  </si>
  <si>
    <t>Krátkodobý finančný majetok tvoria ceniny, peniaze v hotovosti a na bankových účtoch .</t>
  </si>
  <si>
    <t>Ku dňu zostavenia účtovnej závierky sa jednotlivé zložky finančného majetku nepreceňujú.</t>
  </si>
  <si>
    <t>Nakupované zásoby sú ocenené obstarávacími cenami. Obstarávacia cena zásob zahŕňa cenu obstarania a náklady súvisiace s ich obstaraním (náklady na prepravu, clo, provízie, atď.). Prijaté zľavy, diskonty, rabaty znižujú obstarávaciu cenu zásob.</t>
  </si>
  <si>
    <t>Zásoby vytvorené vlastnou činnosťou sa oceňujú vlastnými nákladmi. Vlastné náklady zahŕňajú priame materiálové a mzdové náklady a nepriame výrobné náklady.</t>
  </si>
  <si>
    <t>Spoločnosť v bežnom účtovnom období neúčtovala o oprave významných chýb minulých období.</t>
  </si>
  <si>
    <t>Spoločnosti bol poskytnutý príspevok na podporu vytvárania pracovných miest ÚPSVaR v Galante.</t>
  </si>
  <si>
    <t>Koam s.r.o.</t>
  </si>
  <si>
    <t>Ocenenie nadbytočných, zastaraných a nízkoobrátkových zásob sa znižuje na nižšiu úžitkovú hodnotu prostredníctvom opravných položiek. Spoločnosť netvorí opravnú položku k zásobám.</t>
  </si>
  <si>
    <t>Pohľadávky voči spriazneným osobám neevidujeme.</t>
  </si>
  <si>
    <t>rezerva na audit</t>
  </si>
  <si>
    <t>rezerva na dovolenky</t>
  </si>
  <si>
    <t>eur</t>
  </si>
  <si>
    <t>Kontokorentný úver</t>
  </si>
  <si>
    <t xml:space="preserve">1.  </t>
  </si>
  <si>
    <t>Spätný leasing</t>
  </si>
  <si>
    <t>Spoločnosť nevedie súdne spory.</t>
  </si>
  <si>
    <t>Výrobky z plastov</t>
  </si>
  <si>
    <t>Prenájom a úprava foriem</t>
  </si>
  <si>
    <t>Predaj odpadov</t>
  </si>
  <si>
    <t>Výnosy zo zmeny stavu výrobkov a nedokončenej výroby</t>
  </si>
  <si>
    <t>prepravné</t>
  </si>
  <si>
    <t xml:space="preserve">prersonálne </t>
  </si>
  <si>
    <t>licenčné</t>
  </si>
  <si>
    <t>poistné</t>
  </si>
  <si>
    <t>Náklady za overenie individuálnej účtovnej závierky</t>
  </si>
  <si>
    <t>Iné uisťovacie audítorské služby</t>
  </si>
  <si>
    <t>úprava foriem</t>
  </si>
  <si>
    <t>Úroky</t>
  </si>
  <si>
    <t>Bankové poplatky</t>
  </si>
  <si>
    <t>Kurzové straty</t>
  </si>
  <si>
    <t>KOAM PACIFIC Co. LTD Korea</t>
  </si>
  <si>
    <t>KOAM SPOLKA</t>
  </si>
  <si>
    <t>Informácie o zásobách, na ktoré je zriadené záložné právo a o zásobách, pri ktorých má účtovná jednotka obmedzené právo s nimi nakladať. Spoločnosť nemá zriadené záložné právo k zásobam.</t>
  </si>
  <si>
    <t>Poistné</t>
  </si>
  <si>
    <t>Zmluva o kontokorentnom úvere 1769/2006 obsahuje nasledujúce špecifické podmienky, ktoré musí spoločnosť dodržiavať:</t>
  </si>
  <si>
    <t>Základné imanie spoločnosti je zložené z akcií splatených, s nominálnou hodnotou 5 607 100,51 eur.</t>
  </si>
  <si>
    <t>Účtovná závierka bola zostavená podľa Zákona č. 431/2002 Z.z. o účtovníctve v znení neskorších predpisov za predpokladu nepretržitého trvania jej činnosti a je zostavená ako riadna účtovná závierka.</t>
  </si>
  <si>
    <t>6</t>
  </si>
  <si>
    <t>Dlhodobý finančný majetok tvoria   podiely v spoločnosti Koam s.r.o, Dubnica nad Váhom vo výške 5% na základnom imaní .</t>
  </si>
  <si>
    <t xml:space="preserve">Vlastné imanie sa skladá zo základného imania,  kapitálových fondov, oceňovacích rozdielov, zákonného rezervného fondu a výsledku hospodárenia v schvaľovacom konaní. </t>
  </si>
  <si>
    <t>Výskumná a vývojová činnosti účtovnej jednotky za bežné účtovné obdobie nebola.</t>
  </si>
  <si>
    <t>Neoddeliteľnou súčasťou účtovnej závierky je súvaha, výkaz ziskov a strát a poznámky.</t>
  </si>
  <si>
    <t xml:space="preserve">Prehľad o peňažných tokoch bol spracovaný nepriamou metódou. </t>
  </si>
  <si>
    <t>Spoločnosť netvorila za rok 2015 OP k pohľadávkam.</t>
  </si>
  <si>
    <t>personal leasing</t>
  </si>
  <si>
    <t>Koam s.r.o Dubnica nad Váhom</t>
  </si>
  <si>
    <t>maximálne 2,4</t>
  </si>
  <si>
    <t>Dlžník sa zaväzuje dosahovať  počas trvania tejto zmluvy hodnotu finančného ukazovateľa DEBT/EBIDA na úrovni</t>
  </si>
  <si>
    <t>Dlžník sa zaväzuje udržiavať počas trvania tejto zmluvy hodnotu upraveného vlastného imania minimálne na úrovni 15%</t>
  </si>
  <si>
    <t xml:space="preserve">Dlžník sa zaväzuje dosahovať počas trvania zmluvy hodnotu finančného ukazovateľa EBITDA - zisk pred zdanením, </t>
  </si>
  <si>
    <t xml:space="preserve">      úrokmi a odpismi na úrovni minimálne 3.500.000,- Eur.</t>
  </si>
  <si>
    <t>Tuzemsko</t>
  </si>
  <si>
    <t>Zahraničie</t>
  </si>
  <si>
    <t>Predaj dlhodobého majetku a materiálu</t>
  </si>
  <si>
    <t>nájomné</t>
  </si>
  <si>
    <t>strážna služba</t>
  </si>
  <si>
    <t>externé práce</t>
  </si>
  <si>
    <t>opravy a údržba</t>
  </si>
  <si>
    <t>ostatné služby</t>
  </si>
  <si>
    <t>recyklácia odpadov</t>
  </si>
  <si>
    <t>Dodatočné odvody dane z príjmov</t>
  </si>
  <si>
    <t xml:space="preserve">Valné zhromaždenie spoločnosti konané dňa 20. augusta 2015 schválilo preúčtovanie zisku  za rok 2014 vo výške 396 736,28 na  účet nerozdelený zisk minulých rokov vo výške 376 899,46 a zákonný rezervný fond vo výške 19 836,82. </t>
  </si>
  <si>
    <r>
      <t>Účtovná závierka spoločnosti za predchádzajúce účtovné obdobie k 31. decembru 2014 bola schválená valným zhromaždením spoločnosti dňa 20</t>
    </r>
    <r>
      <rPr>
        <sz val="10"/>
        <color rgb="FFFF0000"/>
        <rFont val="Arial"/>
        <family val="2"/>
        <charset val="238"/>
      </rPr>
      <t xml:space="preserve">. </t>
    </r>
    <r>
      <rPr>
        <sz val="10"/>
        <rFont val="Arial"/>
        <family val="2"/>
        <charset val="238"/>
      </rPr>
      <t>augusta 2015.</t>
    </r>
  </si>
  <si>
    <t>Spoločnosť má otvorený kontokorentný účet v Tatrabanke, ktorý jej umožňuje čerpať úver do výšky 1 700 000 EUR. Od 16.9.2015 došlo k zvýšeniu úverového ramca z 1 500 000 EUR na 1 700 000 EUR. K 31. decembru 2015 bol debetný  zostatok (v súlade s dohodnutým úverovým rámcom) 959 952,99 a v súvahe je vykázaný ako krátkodobý bankový úver .</t>
  </si>
  <si>
    <t>1M EURIBIR + 2,8% p.a.</t>
  </si>
  <si>
    <t>Služby</t>
  </si>
  <si>
    <t>za rok končiaci: 31.12.2015</t>
  </si>
  <si>
    <t xml:space="preserve">Spoločnosť zaúčtovala odloženú daňovú pohľadávku vo výške 284 738 EUR. </t>
  </si>
  <si>
    <t>Záväzky voči spriazneným osobám . Spoločnosť eviduje záväzky z dôvodu pôžičky voči Koam s.r.o  vo výške 200 000 eur.</t>
  </si>
  <si>
    <t>Ostatné</t>
  </si>
  <si>
    <t>Ostatné výnosové úroky</t>
  </si>
  <si>
    <t>Rezervy sú vytvorené z dôvodu zostakov dovolenky, ktorá bude čerpaná v roku 2016 a z dôvodu auditu spoločnosti, ktorý bude ukončený v roku 2016.</t>
  </si>
  <si>
    <t xml:space="preserve">Dlhodobý majetok je poistený v poisťovni QBE. Majetkové poistenie zahŕňa predovšetkým poistenie proti krádeži vlámaním, lúpežou a pre prípad živelnej pohromy s limitom 50 000,- eur . </t>
  </si>
  <si>
    <t xml:space="preserve">Spoločnosť vytvára rezervný fond vo výške 5% z hodnoty zisku.  </t>
  </si>
  <si>
    <t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</t>
  </si>
  <si>
    <t>Spoločnosť nie je v žiadnom podniku neobmedzene ručiacim spoločníkom.</t>
  </si>
  <si>
    <t>Spoločnosť neúčtuje o zákazkovej výrobe.</t>
  </si>
  <si>
    <t>Dňa 30.1.2016 bol v obchodnom registri zmenený názov spoločnosti z KOAM Elektronik s.r.o. na KOAM Slovakia s.r.o.</t>
  </si>
  <si>
    <t>Formou finančného leasingu má spoločnosť prenajaté vstrekovacie lisy u spoločnosti BPT leasing. V roku 2015 si spoločnosť prenajala vstrekovacie lisy a prídavné zariadenia k ním. U spoločnosti Tatra Leasing a u spoločsnoti BPT Leasing má od roku 2015 formou finančného leasingu prenajaté vstrekovacie lisy.</t>
  </si>
  <si>
    <t xml:space="preserve">Spoločnosť KOAM Elektronik s.r.o., so sídlo Cukrovarská ul. 39, 925 21 Sladkovičovo, bola založená dňa 23.4.2003 a zapísaná do obchodného registra dňa: 23.4.2003 na Okresnom súde Trnava, vložka číslo 14095/T, IČO 36254274.          </t>
  </si>
  <si>
    <t>V roku 2015 došlo k zmene v Obchodnom registri spoločnosti. 28.05.2015 sa stal novým konateľom KOAM Elektronik  Je Hun Jung.</t>
  </si>
  <si>
    <t>V roku 2015 bola splatená pôžička voči majiteľovi spoločnosti Jin Kuk Kim vo výške 867 306 eur.</t>
  </si>
  <si>
    <t>Spoločnosť uhradila pôžičku voči Koam s.r.o. Dubnica nad Váhom  vo hodnote 756 065,96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</si>
</sst>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\ _€_-;\-* #,##0\ _€_-;_-* &quot;-&quot;\ _€_-;_-@_-"/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#,##0;\-#,##0;&quot;&quot;"/>
    <numFmt numFmtId="169" formatCode="[&lt;=9999999]###\ ##\ ##;##\ ##\ ##\ ##"/>
    <numFmt numFmtId="170" formatCode="[$-41B]mmmmm;@"/>
    <numFmt numFmtId="171" formatCode="_*\ #,##0__;_(* \-#,##0__;_(&quot;&quot;_);_(@_)"/>
    <numFmt numFmtId="172" formatCode="d/m/yyyy;@"/>
    <numFmt numFmtId="173" formatCode="#,##0\ [$EUR]"/>
    <numFmt numFmtId="174" formatCode="#,##0&quot; &quot;;\(#,##0\);\-&quot;  &quot;"/>
  </numFmts>
  <fonts count="9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sz val="10"/>
      <name val="Arial CE"/>
      <family val="2"/>
      <charset val="238"/>
    </font>
    <font>
      <b/>
      <sz val="26"/>
      <name val="Arial CE"/>
      <family val="2"/>
      <charset val="238"/>
    </font>
    <font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3"/>
      <name val="Arial CE"/>
      <family val="2"/>
      <charset val="238"/>
    </font>
    <font>
      <sz val="14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4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u/>
      <sz val="10"/>
      <color theme="10"/>
      <name val="Arial CE"/>
      <charset val="238"/>
    </font>
    <font>
      <b/>
      <sz val="12"/>
      <name val="Calibri"/>
      <family val="2"/>
      <charset val="238"/>
    </font>
    <font>
      <sz val="7.5"/>
      <name val="Arial"/>
      <family val="2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14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9" fontId="1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12" fillId="0" borderId="0"/>
    <xf numFmtId="0" fontId="25" fillId="0" borderId="0"/>
    <xf numFmtId="0" fontId="31" fillId="0" borderId="0"/>
    <xf numFmtId="0" fontId="32" fillId="0" borderId="0"/>
    <xf numFmtId="0" fontId="25" fillId="0" borderId="0"/>
    <xf numFmtId="0" fontId="70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21" fillId="0" borderId="0" applyFont="0" applyFill="0" applyBorder="0" applyAlignment="0" applyProtection="0"/>
    <xf numFmtId="0" fontId="25" fillId="0" borderId="0"/>
    <xf numFmtId="0" fontId="67" fillId="0" borderId="0"/>
    <xf numFmtId="0" fontId="86" fillId="0" borderId="0"/>
    <xf numFmtId="0" fontId="25" fillId="0" borderId="0"/>
    <xf numFmtId="0" fontId="25" fillId="0" borderId="0"/>
    <xf numFmtId="0" fontId="87" fillId="0" borderId="0">
      <alignment horizontal="left" vertical="top"/>
    </xf>
    <xf numFmtId="0" fontId="87" fillId="0" borderId="0">
      <alignment horizontal="right" vertical="top"/>
    </xf>
    <xf numFmtId="0" fontId="88" fillId="0" borderId="0"/>
    <xf numFmtId="0" fontId="89" fillId="0" borderId="0" applyNumberFormat="0" applyFill="0" applyBorder="0" applyAlignment="0" applyProtection="0">
      <alignment vertical="top"/>
      <protection locked="0"/>
    </xf>
  </cellStyleXfs>
  <cellXfs count="1904">
    <xf numFmtId="0" fontId="0" fillId="0" borderId="0" xfId="0"/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justify"/>
    </xf>
    <xf numFmtId="0" fontId="0" fillId="0" borderId="0" xfId="0" applyAlignment="1">
      <alignment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justify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vertical="center" wrapText="1"/>
    </xf>
    <xf numFmtId="3" fontId="18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18" fillId="0" borderId="0" xfId="0" applyFont="1"/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9" fontId="18" fillId="0" borderId="13" xfId="1" applyFont="1" applyBorder="1" applyAlignment="1">
      <alignment horizontal="right" vertical="center" wrapText="1"/>
    </xf>
    <xf numFmtId="9" fontId="18" fillId="0" borderId="6" xfId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3" fontId="18" fillId="0" borderId="14" xfId="0" applyNumberFormat="1" applyFont="1" applyBorder="1" applyAlignment="1">
      <alignment horizontal="right" vertical="center" wrapText="1"/>
    </xf>
    <xf numFmtId="9" fontId="18" fillId="0" borderId="14" xfId="0" applyNumberFormat="1" applyFont="1" applyBorder="1" applyAlignment="1">
      <alignment horizontal="right" vertical="center" wrapText="1"/>
    </xf>
    <xf numFmtId="9" fontId="18" fillId="0" borderId="14" xfId="1" applyFont="1" applyBorder="1" applyAlignment="1">
      <alignment horizontal="right" vertical="center" wrapText="1"/>
    </xf>
    <xf numFmtId="9" fontId="18" fillId="0" borderId="8" xfId="1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9" fontId="18" fillId="0" borderId="13" xfId="1" applyNumberFormat="1" applyFont="1" applyBorder="1" applyAlignment="1">
      <alignment horizontal="right" vertical="center" wrapText="1"/>
    </xf>
    <xf numFmtId="9" fontId="18" fillId="0" borderId="6" xfId="1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9" fontId="18" fillId="0" borderId="14" xfId="1" applyNumberFormat="1" applyFont="1" applyBorder="1" applyAlignment="1">
      <alignment horizontal="right" vertical="center" wrapText="1"/>
    </xf>
    <xf numFmtId="9" fontId="18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17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3" fontId="18" fillId="0" borderId="16" xfId="0" applyNumberFormat="1" applyFont="1" applyBorder="1" applyAlignment="1">
      <alignment horizontal="right" vertical="center" wrapText="1"/>
    </xf>
    <xf numFmtId="3" fontId="18" fillId="0" borderId="17" xfId="0" applyNumberFormat="1" applyFont="1" applyBorder="1" applyAlignment="1">
      <alignment horizontal="right" vertical="center" wrapText="1"/>
    </xf>
    <xf numFmtId="3" fontId="18" fillId="0" borderId="18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9" fontId="18" fillId="0" borderId="13" xfId="1" applyFont="1" applyBorder="1" applyAlignment="1">
      <alignment horizontal="center" vertical="center" wrapText="1"/>
    </xf>
    <xf numFmtId="9" fontId="18" fillId="0" borderId="14" xfId="1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right" vertical="center" wrapText="1"/>
    </xf>
    <xf numFmtId="0" fontId="17" fillId="0" borderId="32" xfId="0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15" xfId="0" applyFont="1" applyBorder="1" applyAlignment="1">
      <alignment vertical="center" wrapText="1"/>
    </xf>
    <xf numFmtId="3" fontId="18" fillId="0" borderId="13" xfId="0" applyNumberFormat="1" applyFont="1" applyBorder="1" applyAlignment="1">
      <alignment horizontal="right" vertical="center" wrapText="1" indent="1"/>
    </xf>
    <xf numFmtId="3" fontId="18" fillId="0" borderId="6" xfId="0" applyNumberFormat="1" applyFont="1" applyBorder="1" applyAlignment="1">
      <alignment horizontal="right" vertical="center" wrapText="1" indent="1"/>
    </xf>
    <xf numFmtId="3" fontId="17" fillId="0" borderId="14" xfId="0" applyNumberFormat="1" applyFont="1" applyBorder="1" applyAlignment="1">
      <alignment horizontal="right" vertical="center" wrapText="1" indent="1"/>
    </xf>
    <xf numFmtId="3" fontId="17" fillId="0" borderId="8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32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7" fillId="0" borderId="14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vertical="center"/>
    </xf>
    <xf numFmtId="0" fontId="17" fillId="0" borderId="32" xfId="0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 wrapText="1"/>
    </xf>
    <xf numFmtId="0" fontId="17" fillId="0" borderId="11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0" fontId="18" fillId="0" borderId="30" xfId="0" applyFont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/>
    </xf>
    <xf numFmtId="0" fontId="18" fillId="0" borderId="48" xfId="0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3" fontId="18" fillId="0" borderId="13" xfId="0" applyNumberFormat="1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9" fontId="18" fillId="0" borderId="13" xfId="1" applyFont="1" applyBorder="1" applyAlignment="1">
      <alignment horizontal="right" vertical="center"/>
    </xf>
    <xf numFmtId="0" fontId="17" fillId="0" borderId="27" xfId="0" applyFont="1" applyBorder="1" applyAlignment="1">
      <alignment horizontal="right" vertical="center"/>
    </xf>
    <xf numFmtId="0" fontId="17" fillId="0" borderId="26" xfId="0" applyFont="1" applyBorder="1" applyAlignment="1">
      <alignment horizontal="right" vertical="center"/>
    </xf>
    <xf numFmtId="9" fontId="18" fillId="0" borderId="14" xfId="1" applyFont="1" applyBorder="1" applyAlignment="1">
      <alignment horizontal="right" vertical="center"/>
    </xf>
    <xf numFmtId="14" fontId="18" fillId="0" borderId="13" xfId="0" applyNumberFormat="1" applyFont="1" applyBorder="1" applyAlignment="1">
      <alignment horizontal="right" vertical="center"/>
    </xf>
    <xf numFmtId="9" fontId="18" fillId="0" borderId="6" xfId="1" applyFont="1" applyBorder="1" applyAlignment="1">
      <alignment horizontal="right" vertical="center"/>
    </xf>
    <xf numFmtId="0" fontId="18" fillId="0" borderId="34" xfId="0" applyFont="1" applyBorder="1" applyAlignment="1">
      <alignment vertical="center" wrapText="1"/>
    </xf>
    <xf numFmtId="3" fontId="18" fillId="0" borderId="17" xfId="0" applyNumberFormat="1" applyFont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3" fontId="18" fillId="0" borderId="26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8" fillId="0" borderId="39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18" fillId="0" borderId="4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vertical="center"/>
    </xf>
    <xf numFmtId="3" fontId="18" fillId="0" borderId="49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3" fontId="18" fillId="0" borderId="31" xfId="0" applyNumberFormat="1" applyFont="1" applyBorder="1" applyAlignment="1">
      <alignment horizontal="right" vertical="center"/>
    </xf>
    <xf numFmtId="3" fontId="18" fillId="0" borderId="18" xfId="0" applyNumberFormat="1" applyFont="1" applyBorder="1" applyAlignment="1">
      <alignment horizontal="right" vertical="center"/>
    </xf>
    <xf numFmtId="3" fontId="18" fillId="0" borderId="50" xfId="0" applyNumberFormat="1" applyFont="1" applyBorder="1" applyAlignment="1">
      <alignment horizontal="right" vertical="center"/>
    </xf>
    <xf numFmtId="3" fontId="17" fillId="0" borderId="18" xfId="0" applyNumberFormat="1" applyFont="1" applyBorder="1" applyAlignment="1">
      <alignment horizontal="right" vertical="center"/>
    </xf>
    <xf numFmtId="3" fontId="17" fillId="0" borderId="50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/>
    </xf>
    <xf numFmtId="3" fontId="17" fillId="0" borderId="13" xfId="0" applyNumberFormat="1" applyFont="1" applyBorder="1" applyAlignment="1">
      <alignment horizontal="right" vertical="center"/>
    </xf>
    <xf numFmtId="3" fontId="17" fillId="0" borderId="6" xfId="0" applyNumberFormat="1" applyFont="1" applyBorder="1" applyAlignment="1">
      <alignment horizontal="right" vertical="center"/>
    </xf>
    <xf numFmtId="3" fontId="18" fillId="0" borderId="29" xfId="0" applyNumberFormat="1" applyFont="1" applyBorder="1" applyAlignment="1">
      <alignment horizontal="right" vertical="center"/>
    </xf>
    <xf numFmtId="3" fontId="18" fillId="0" borderId="53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3" fontId="18" fillId="0" borderId="45" xfId="0" applyNumberFormat="1" applyFont="1" applyBorder="1" applyAlignment="1">
      <alignment horizontal="right" vertical="center"/>
    </xf>
    <xf numFmtId="3" fontId="18" fillId="0" borderId="44" xfId="0" applyNumberFormat="1" applyFont="1" applyBorder="1" applyAlignment="1">
      <alignment horizontal="right" vertical="center"/>
    </xf>
    <xf numFmtId="3" fontId="18" fillId="0" borderId="52" xfId="0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0" fontId="18" fillId="0" borderId="17" xfId="0" applyFont="1" applyBorder="1" applyAlignment="1">
      <alignment horizontal="right" vertical="center"/>
    </xf>
    <xf numFmtId="0" fontId="18" fillId="0" borderId="24" xfId="0" applyFont="1" applyBorder="1" applyAlignment="1">
      <alignment horizontal="right" vertical="center"/>
    </xf>
    <xf numFmtId="9" fontId="18" fillId="0" borderId="8" xfId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center" vertical="center"/>
    </xf>
    <xf numFmtId="3" fontId="18" fillId="0" borderId="36" xfId="0" applyNumberFormat="1" applyFont="1" applyBorder="1" applyAlignment="1">
      <alignment horizontal="right" vertical="center"/>
    </xf>
    <xf numFmtId="3" fontId="18" fillId="0" borderId="37" xfId="0" applyNumberFormat="1" applyFont="1" applyBorder="1" applyAlignment="1">
      <alignment horizontal="right" vertical="center"/>
    </xf>
    <xf numFmtId="3" fontId="18" fillId="0" borderId="38" xfId="0" applyNumberFormat="1" applyFont="1" applyBorder="1" applyAlignment="1">
      <alignment horizontal="right" vertical="center"/>
    </xf>
    <xf numFmtId="0" fontId="17" fillId="0" borderId="0" xfId="0" applyFont="1" applyAlignment="1">
      <alignment horizontal="justify" vertical="center"/>
    </xf>
    <xf numFmtId="3" fontId="18" fillId="0" borderId="38" xfId="0" applyNumberFormat="1" applyFont="1" applyBorder="1" applyAlignment="1">
      <alignment horizontal="right"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2" fillId="0" borderId="0" xfId="2" applyFont="1"/>
    <xf numFmtId="0" fontId="21" fillId="0" borderId="0" xfId="2"/>
    <xf numFmtId="0" fontId="22" fillId="0" borderId="0" xfId="2" applyNumberFormat="1" applyFont="1" applyAlignment="1"/>
    <xf numFmtId="49" fontId="22" fillId="0" borderId="0" xfId="2" applyNumberFormat="1" applyFont="1" applyAlignment="1" applyProtection="1"/>
    <xf numFmtId="0" fontId="22" fillId="0" borderId="0" xfId="2" applyNumberFormat="1" applyFont="1" applyBorder="1" applyAlignment="1"/>
    <xf numFmtId="0" fontId="22" fillId="0" borderId="0" xfId="2" applyNumberFormat="1" applyFont="1" applyBorder="1" applyAlignment="1">
      <alignment horizontal="left"/>
    </xf>
    <xf numFmtId="0" fontId="22" fillId="0" borderId="0" xfId="2" applyNumberFormat="1" applyFont="1" applyAlignment="1">
      <alignment horizontal="left" vertical="center"/>
    </xf>
    <xf numFmtId="0" fontId="22" fillId="0" borderId="0" xfId="2" applyFont="1" applyAlignment="1">
      <alignment vertical="center"/>
    </xf>
    <xf numFmtId="0" fontId="20" fillId="0" borderId="0" xfId="2" applyFont="1"/>
    <xf numFmtId="0" fontId="21" fillId="0" borderId="0" xfId="2" applyAlignment="1">
      <alignment horizontal="right"/>
    </xf>
    <xf numFmtId="0" fontId="23" fillId="3" borderId="0" xfId="2" applyFont="1" applyFill="1" applyAlignment="1">
      <alignment horizontal="centerContinuous"/>
    </xf>
    <xf numFmtId="0" fontId="22" fillId="3" borderId="0" xfId="2" applyFont="1" applyFill="1" applyAlignment="1">
      <alignment horizontal="centerContinuous"/>
    </xf>
    <xf numFmtId="9" fontId="21" fillId="0" borderId="0" xfId="2" applyNumberFormat="1"/>
    <xf numFmtId="165" fontId="21" fillId="0" borderId="0" xfId="2" applyNumberFormat="1"/>
    <xf numFmtId="10" fontId="21" fillId="0" borderId="0" xfId="2" applyNumberFormat="1"/>
    <xf numFmtId="10" fontId="25" fillId="0" borderId="0" xfId="3" applyNumberFormat="1" applyFont="1" applyFill="1"/>
    <xf numFmtId="0" fontId="24" fillId="0" borderId="0" xfId="2" applyFont="1" applyAlignment="1">
      <alignment horizontal="left"/>
    </xf>
    <xf numFmtId="0" fontId="22" fillId="0" borderId="0" xfId="2" applyFont="1" applyAlignment="1">
      <alignment horizontal="centerContinuous"/>
    </xf>
    <xf numFmtId="0" fontId="22" fillId="3" borderId="55" xfId="2" applyFont="1" applyFill="1" applyBorder="1" applyAlignment="1">
      <alignment horizontal="center"/>
    </xf>
    <xf numFmtId="0" fontId="22" fillId="3" borderId="57" xfId="2" applyFont="1" applyFill="1" applyBorder="1" applyAlignment="1">
      <alignment horizontal="centerContinuous"/>
    </xf>
    <xf numFmtId="0" fontId="22" fillId="3" borderId="57" xfId="2" applyFont="1" applyFill="1" applyBorder="1" applyAlignment="1">
      <alignment horizontal="center" wrapText="1"/>
    </xf>
    <xf numFmtId="0" fontId="22" fillId="0" borderId="0" xfId="2" applyFont="1" applyAlignment="1">
      <alignment horizontal="center"/>
    </xf>
    <xf numFmtId="0" fontId="22" fillId="3" borderId="59" xfId="2" applyFont="1" applyFill="1" applyBorder="1" applyAlignment="1">
      <alignment horizontal="center" vertical="top"/>
    </xf>
    <xf numFmtId="0" fontId="22" fillId="3" borderId="0" xfId="2" applyFont="1" applyFill="1" applyBorder="1" applyAlignment="1">
      <alignment horizontal="center" vertical="top"/>
    </xf>
    <xf numFmtId="0" fontId="22" fillId="0" borderId="0" xfId="2" applyFont="1" applyAlignment="1">
      <alignment horizontal="center" vertical="top"/>
    </xf>
    <xf numFmtId="0" fontId="22" fillId="3" borderId="60" xfId="2" applyFont="1" applyFill="1" applyBorder="1" applyAlignment="1">
      <alignment horizontal="center" vertical="center"/>
    </xf>
    <xf numFmtId="0" fontId="23" fillId="2" borderId="0" xfId="2" applyFont="1" applyFill="1" applyAlignment="1">
      <alignment vertical="center"/>
    </xf>
    <xf numFmtId="0" fontId="23" fillId="2" borderId="62" xfId="2" quotePrefix="1" applyFont="1" applyFill="1" applyBorder="1" applyAlignment="1" applyProtection="1">
      <alignment horizontal="center" vertical="center"/>
    </xf>
    <xf numFmtId="3" fontId="23" fillId="0" borderId="0" xfId="2" applyNumberFormat="1" applyFont="1" applyAlignment="1">
      <alignment vertical="center"/>
    </xf>
    <xf numFmtId="0" fontId="23" fillId="0" borderId="0" xfId="2" applyFont="1" applyAlignment="1">
      <alignment vertical="center"/>
    </xf>
    <xf numFmtId="0" fontId="23" fillId="2" borderId="62" xfId="2" applyFont="1" applyFill="1" applyBorder="1" applyAlignment="1" applyProtection="1">
      <alignment vertical="center"/>
    </xf>
    <xf numFmtId="0" fontId="23" fillId="2" borderId="62" xfId="2" applyFont="1" applyFill="1" applyBorder="1" applyAlignment="1" applyProtection="1">
      <alignment horizontal="left" vertical="center"/>
    </xf>
    <xf numFmtId="0" fontId="22" fillId="3" borderId="62" xfId="2" applyFont="1" applyFill="1" applyBorder="1" applyAlignment="1" applyProtection="1">
      <alignment horizontal="left" vertical="center"/>
    </xf>
    <xf numFmtId="0" fontId="22" fillId="0" borderId="62" xfId="2" quotePrefix="1" applyFont="1" applyBorder="1" applyAlignment="1" applyProtection="1">
      <alignment horizontal="center" vertical="center"/>
    </xf>
    <xf numFmtId="166" fontId="22" fillId="0" borderId="0" xfId="2" applyNumberFormat="1" applyFont="1" applyAlignment="1">
      <alignment vertical="center"/>
    </xf>
    <xf numFmtId="0" fontId="22" fillId="2" borderId="62" xfId="2" applyFont="1" applyFill="1" applyBorder="1" applyAlignment="1" applyProtection="1">
      <alignment horizontal="left" vertical="center"/>
    </xf>
    <xf numFmtId="0" fontId="23" fillId="3" borderId="62" xfId="2" applyFont="1" applyFill="1" applyBorder="1" applyAlignment="1" applyProtection="1">
      <alignment horizontal="left" vertical="center"/>
    </xf>
    <xf numFmtId="3" fontId="27" fillId="0" borderId="0" xfId="2" applyNumberFormat="1" applyFont="1" applyAlignment="1">
      <alignment vertical="center" wrapText="1"/>
    </xf>
    <xf numFmtId="0" fontId="29" fillId="0" borderId="0" xfId="2" applyFont="1" applyAlignment="1">
      <alignment vertical="center"/>
    </xf>
    <xf numFmtId="0" fontId="22" fillId="0" borderId="62" xfId="2" applyFont="1" applyFill="1" applyBorder="1" applyAlignment="1" applyProtection="1">
      <alignment horizontal="left" vertical="center"/>
    </xf>
    <xf numFmtId="0" fontId="22" fillId="0" borderId="62" xfId="2" quotePrefix="1" applyFont="1" applyFill="1" applyBorder="1" applyAlignment="1" applyProtection="1">
      <alignment horizontal="center" vertical="center"/>
    </xf>
    <xf numFmtId="0" fontId="22" fillId="2" borderId="62" xfId="2" applyFont="1" applyFill="1" applyBorder="1" applyAlignment="1" applyProtection="1">
      <alignment vertical="center"/>
    </xf>
    <xf numFmtId="0" fontId="22" fillId="2" borderId="62" xfId="2" applyFont="1" applyFill="1" applyBorder="1" applyAlignment="1" applyProtection="1">
      <alignment horizontal="center" vertical="center"/>
    </xf>
    <xf numFmtId="0" fontId="22" fillId="3" borderId="0" xfId="2" applyFont="1" applyFill="1" applyAlignment="1">
      <alignment vertical="center"/>
    </xf>
    <xf numFmtId="167" fontId="22" fillId="0" borderId="0" xfId="2" applyNumberFormat="1" applyFont="1" applyAlignment="1">
      <alignment vertical="center"/>
    </xf>
    <xf numFmtId="0" fontId="22" fillId="3" borderId="55" xfId="2" applyFont="1" applyFill="1" applyBorder="1" applyAlignment="1" applyProtection="1">
      <alignment horizontal="center" vertical="center"/>
    </xf>
    <xf numFmtId="167" fontId="22" fillId="3" borderId="55" xfId="2" applyNumberFormat="1" applyFont="1" applyFill="1" applyBorder="1" applyAlignment="1" applyProtection="1">
      <alignment horizontal="center" vertical="center"/>
    </xf>
    <xf numFmtId="167" fontId="22" fillId="3" borderId="0" xfId="2" applyNumberFormat="1" applyFont="1" applyFill="1" applyAlignment="1">
      <alignment vertical="center"/>
    </xf>
    <xf numFmtId="0" fontId="22" fillId="3" borderId="59" xfId="2" applyFont="1" applyFill="1" applyBorder="1" applyAlignment="1" applyProtection="1">
      <alignment horizontal="center" vertical="center"/>
    </xf>
    <xf numFmtId="167" fontId="22" fillId="3" borderId="59" xfId="2" applyNumberFormat="1" applyFont="1" applyFill="1" applyBorder="1" applyAlignment="1" applyProtection="1">
      <alignment horizontal="center" vertical="center"/>
    </xf>
    <xf numFmtId="0" fontId="22" fillId="3" borderId="60" xfId="2" applyFont="1" applyFill="1" applyBorder="1" applyAlignment="1" applyProtection="1">
      <alignment horizontal="center" vertical="center"/>
    </xf>
    <xf numFmtId="1" fontId="22" fillId="3" borderId="60" xfId="2" applyNumberFormat="1" applyFont="1" applyFill="1" applyBorder="1" applyAlignment="1" applyProtection="1">
      <alignment horizontal="center" vertical="center"/>
    </xf>
    <xf numFmtId="0" fontId="22" fillId="0" borderId="0" xfId="2" applyFont="1" applyAlignment="1">
      <alignment vertical="top"/>
    </xf>
    <xf numFmtId="37" fontId="23" fillId="2" borderId="62" xfId="2" applyNumberFormat="1" applyFont="1" applyFill="1" applyBorder="1" applyAlignment="1" applyProtection="1">
      <alignment vertical="center"/>
    </xf>
    <xf numFmtId="37" fontId="23" fillId="2" borderId="62" xfId="2" quotePrefix="1" applyNumberFormat="1" applyFont="1" applyFill="1" applyBorder="1" applyAlignment="1" applyProtection="1">
      <alignment horizontal="center" vertical="center"/>
    </xf>
    <xf numFmtId="167" fontId="23" fillId="3" borderId="0" xfId="2" applyNumberFormat="1" applyFont="1" applyFill="1" applyAlignment="1">
      <alignment vertical="center"/>
    </xf>
    <xf numFmtId="37" fontId="22" fillId="3" borderId="62" xfId="2" applyNumberFormat="1" applyFont="1" applyFill="1" applyBorder="1" applyAlignment="1" applyProtection="1">
      <alignment vertical="center"/>
    </xf>
    <xf numFmtId="37" fontId="22" fillId="0" borderId="62" xfId="2" quotePrefix="1" applyNumberFormat="1" applyFont="1" applyBorder="1" applyAlignment="1" applyProtection="1">
      <alignment horizontal="center" vertical="center"/>
    </xf>
    <xf numFmtId="37" fontId="23" fillId="5" borderId="62" xfId="2" applyNumberFormat="1" applyFont="1" applyFill="1" applyBorder="1" applyAlignment="1" applyProtection="1">
      <alignment vertical="center"/>
    </xf>
    <xf numFmtId="37" fontId="23" fillId="5" borderId="62" xfId="2" quotePrefix="1" applyNumberFormat="1" applyFont="1" applyFill="1" applyBorder="1" applyAlignment="1" applyProtection="1">
      <alignment horizontal="center" vertical="center"/>
    </xf>
    <xf numFmtId="0" fontId="23" fillId="3" borderId="0" xfId="2" applyFont="1" applyFill="1" applyAlignment="1">
      <alignment vertical="center"/>
    </xf>
    <xf numFmtId="167" fontId="30" fillId="3" borderId="0" xfId="2" applyNumberFormat="1" applyFont="1" applyFill="1" applyAlignment="1">
      <alignment vertical="center"/>
    </xf>
    <xf numFmtId="37" fontId="22" fillId="4" borderId="62" xfId="2" applyNumberFormat="1" applyFont="1" applyFill="1" applyBorder="1" applyAlignment="1" applyProtection="1">
      <alignment vertical="center"/>
    </xf>
    <xf numFmtId="37" fontId="22" fillId="4" borderId="62" xfId="2" quotePrefix="1" applyNumberFormat="1" applyFont="1" applyFill="1" applyBorder="1" applyAlignment="1" applyProtection="1">
      <alignment horizontal="center" vertical="center"/>
    </xf>
    <xf numFmtId="37" fontId="26" fillId="2" borderId="62" xfId="2" applyNumberFormat="1" applyFont="1" applyFill="1" applyBorder="1" applyAlignment="1" applyProtection="1">
      <alignment vertical="center"/>
    </xf>
    <xf numFmtId="37" fontId="26" fillId="2" borderId="62" xfId="2" quotePrefix="1" applyNumberFormat="1" applyFont="1" applyFill="1" applyBorder="1" applyAlignment="1" applyProtection="1">
      <alignment horizontal="center" vertical="center"/>
    </xf>
    <xf numFmtId="37" fontId="22" fillId="2" borderId="62" xfId="2" applyNumberFormat="1" applyFont="1" applyFill="1" applyBorder="1" applyAlignment="1" applyProtection="1">
      <alignment vertical="center"/>
    </xf>
    <xf numFmtId="37" fontId="22" fillId="2" borderId="62" xfId="2" quotePrefix="1" applyNumberFormat="1" applyFont="1" applyFill="1" applyBorder="1" applyAlignment="1" applyProtection="1">
      <alignment horizontal="center" vertical="center"/>
    </xf>
    <xf numFmtId="0" fontId="22" fillId="0" borderId="0" xfId="2" applyFont="1" applyAlignment="1" applyProtection="1">
      <alignment horizontal="left"/>
    </xf>
    <xf numFmtId="0" fontId="22" fillId="0" borderId="0" xfId="2" applyFont="1" applyAlignment="1" applyProtection="1">
      <alignment horizontal="center"/>
    </xf>
    <xf numFmtId="37" fontId="22" fillId="0" borderId="0" xfId="2" applyNumberFormat="1" applyFont="1" applyProtection="1"/>
    <xf numFmtId="0" fontId="23" fillId="0" borderId="0" xfId="2" applyNumberFormat="1" applyFont="1" applyAlignment="1" applyProtection="1"/>
    <xf numFmtId="0" fontId="22" fillId="0" borderId="0" xfId="2" applyNumberFormat="1" applyFont="1" applyBorder="1" applyAlignment="1">
      <alignment vertical="center"/>
    </xf>
    <xf numFmtId="3" fontId="22" fillId="0" borderId="0" xfId="2" applyNumberFormat="1" applyFont="1" applyBorder="1" applyAlignment="1">
      <alignment horizontal="right" vertical="center"/>
    </xf>
    <xf numFmtId="15" fontId="22" fillId="0" borderId="0" xfId="2" applyNumberFormat="1" applyFont="1" applyBorder="1" applyAlignment="1">
      <alignment horizontal="left" vertical="center"/>
    </xf>
    <xf numFmtId="0" fontId="23" fillId="0" borderId="0" xfId="2" applyFont="1"/>
    <xf numFmtId="3" fontId="22" fillId="3" borderId="0" xfId="2" applyNumberFormat="1" applyFont="1" applyFill="1" applyAlignment="1">
      <alignment horizontal="centerContinuous"/>
    </xf>
    <xf numFmtId="0" fontId="22" fillId="3" borderId="0" xfId="2" applyFont="1" applyFill="1" applyBorder="1" applyAlignment="1">
      <alignment horizontal="centerContinuous"/>
    </xf>
    <xf numFmtId="0" fontId="24" fillId="0" borderId="0" xfId="2" applyFont="1" applyAlignment="1">
      <alignment horizontal="centerContinuous"/>
    </xf>
    <xf numFmtId="3" fontId="22" fillId="0" borderId="0" xfId="2" applyNumberFormat="1" applyFont="1" applyAlignment="1">
      <alignment horizontal="centerContinuous"/>
    </xf>
    <xf numFmtId="0" fontId="22" fillId="0" borderId="61" xfId="2" applyFont="1" applyBorder="1" applyAlignment="1">
      <alignment horizontal="centerContinuous"/>
    </xf>
    <xf numFmtId="0" fontId="22" fillId="0" borderId="55" xfId="2" applyFont="1" applyBorder="1" applyAlignment="1">
      <alignment horizontal="center"/>
    </xf>
    <xf numFmtId="0" fontId="22" fillId="0" borderId="56" xfId="2" applyFont="1" applyBorder="1" applyAlignment="1">
      <alignment horizontal="center"/>
    </xf>
    <xf numFmtId="3" fontId="22" fillId="0" borderId="56" xfId="2" applyNumberFormat="1" applyFont="1" applyBorder="1" applyAlignment="1">
      <alignment horizontal="centerContinuous"/>
    </xf>
    <xf numFmtId="0" fontId="22" fillId="0" borderId="57" xfId="2" applyFont="1" applyBorder="1" applyAlignment="1">
      <alignment horizontal="centerContinuous"/>
    </xf>
    <xf numFmtId="0" fontId="22" fillId="0" borderId="59" xfId="2" applyFont="1" applyBorder="1" applyAlignment="1">
      <alignment horizontal="center" vertical="top"/>
    </xf>
    <xf numFmtId="0" fontId="22" fillId="0" borderId="0" xfId="2" applyFont="1" applyBorder="1" applyAlignment="1">
      <alignment horizontal="center" vertical="top"/>
    </xf>
    <xf numFmtId="3" fontId="22" fillId="0" borderId="55" xfId="2" applyNumberFormat="1" applyFont="1" applyBorder="1" applyAlignment="1">
      <alignment horizontal="center" vertical="top"/>
    </xf>
    <xf numFmtId="0" fontId="22" fillId="0" borderId="55" xfId="2" applyFont="1" applyBorder="1" applyAlignment="1">
      <alignment horizontal="center" vertical="top"/>
    </xf>
    <xf numFmtId="0" fontId="22" fillId="0" borderId="60" xfId="2" applyFont="1" applyBorder="1" applyAlignment="1">
      <alignment horizontal="center"/>
    </xf>
    <xf numFmtId="0" fontId="22" fillId="0" borderId="61" xfId="2" applyFont="1" applyBorder="1" applyAlignment="1">
      <alignment horizontal="center"/>
    </xf>
    <xf numFmtId="3" fontId="22" fillId="0" borderId="60" xfId="2" applyNumberFormat="1" applyFont="1" applyBorder="1" applyAlignment="1">
      <alignment horizontal="center"/>
    </xf>
    <xf numFmtId="0" fontId="22" fillId="3" borderId="62" xfId="2" applyFont="1" applyFill="1" applyBorder="1" applyAlignment="1">
      <alignment vertical="center"/>
    </xf>
    <xf numFmtId="0" fontId="22" fillId="0" borderId="62" xfId="2" applyFont="1" applyBorder="1" applyAlignment="1">
      <alignment vertical="center"/>
    </xf>
    <xf numFmtId="0" fontId="22" fillId="0" borderId="62" xfId="2" quotePrefix="1" applyFont="1" applyBorder="1" applyAlignment="1">
      <alignment horizontal="center" vertical="center"/>
    </xf>
    <xf numFmtId="0" fontId="33" fillId="2" borderId="62" xfId="2" applyFont="1" applyFill="1" applyBorder="1" applyAlignment="1">
      <alignment vertical="center"/>
    </xf>
    <xf numFmtId="0" fontId="33" fillId="2" borderId="62" xfId="2" quotePrefix="1" applyFont="1" applyFill="1" applyBorder="1" applyAlignment="1">
      <alignment horizontal="center" vertical="center"/>
    </xf>
    <xf numFmtId="0" fontId="33" fillId="0" borderId="0" xfId="2" applyFont="1" applyAlignment="1">
      <alignment vertical="center"/>
    </xf>
    <xf numFmtId="0" fontId="23" fillId="2" borderId="62" xfId="2" applyFont="1" applyFill="1" applyBorder="1" applyAlignment="1">
      <alignment vertical="center"/>
    </xf>
    <xf numFmtId="0" fontId="23" fillId="2" borderId="62" xfId="2" quotePrefix="1" applyFont="1" applyFill="1" applyBorder="1" applyAlignment="1">
      <alignment horizontal="center" vertical="center"/>
    </xf>
    <xf numFmtId="0" fontId="22" fillId="2" borderId="62" xfId="2" applyFont="1" applyFill="1" applyBorder="1" applyAlignment="1">
      <alignment vertical="center"/>
    </xf>
    <xf numFmtId="0" fontId="26" fillId="2" borderId="62" xfId="2" applyFont="1" applyFill="1" applyBorder="1" applyAlignment="1">
      <alignment vertical="center"/>
    </xf>
    <xf numFmtId="0" fontId="22" fillId="2" borderId="62" xfId="2" quotePrefix="1" applyFont="1" applyFill="1" applyBorder="1" applyAlignment="1">
      <alignment horizontal="center" vertical="center"/>
    </xf>
    <xf numFmtId="0" fontId="22" fillId="0" borderId="62" xfId="2" applyFont="1" applyFill="1" applyBorder="1" applyAlignment="1">
      <alignment vertical="center"/>
    </xf>
    <xf numFmtId="0" fontId="33" fillId="2" borderId="62" xfId="2" applyFont="1" applyFill="1" applyBorder="1" applyAlignment="1">
      <alignment vertical="center" wrapText="1"/>
    </xf>
    <xf numFmtId="0" fontId="26" fillId="2" borderId="62" xfId="2" quotePrefix="1" applyFont="1" applyFill="1" applyBorder="1" applyAlignment="1">
      <alignment horizontal="center" vertical="center"/>
    </xf>
    <xf numFmtId="49" fontId="22" fillId="0" borderId="62" xfId="2" applyNumberFormat="1" applyFont="1" applyFill="1" applyBorder="1" applyAlignment="1">
      <alignment vertical="center"/>
    </xf>
    <xf numFmtId="0" fontId="33" fillId="3" borderId="0" xfId="2" applyFont="1" applyFill="1" applyAlignment="1">
      <alignment vertical="center"/>
    </xf>
    <xf numFmtId="49" fontId="22" fillId="2" borderId="62" xfId="2" applyNumberFormat="1" applyFont="1" applyFill="1" applyBorder="1" applyAlignment="1">
      <alignment vertical="center"/>
    </xf>
    <xf numFmtId="0" fontId="23" fillId="5" borderId="62" xfId="2" applyFont="1" applyFill="1" applyBorder="1" applyAlignment="1">
      <alignment vertical="center"/>
    </xf>
    <xf numFmtId="0" fontId="33" fillId="5" borderId="62" xfId="2" applyFont="1" applyFill="1" applyBorder="1" applyAlignment="1">
      <alignment vertical="center"/>
    </xf>
    <xf numFmtId="0" fontId="26" fillId="5" borderId="62" xfId="2" quotePrefix="1" applyFont="1" applyFill="1" applyBorder="1" applyAlignment="1">
      <alignment horizontal="center" vertical="center"/>
    </xf>
    <xf numFmtId="3" fontId="22" fillId="0" borderId="0" xfId="2" applyNumberFormat="1" applyFont="1"/>
    <xf numFmtId="0" fontId="34" fillId="0" borderId="0" xfId="7" applyFont="1" applyAlignment="1">
      <alignment horizontal="left"/>
    </xf>
    <xf numFmtId="0" fontId="35" fillId="0" borderId="0" xfId="6" applyFont="1" applyFill="1" applyAlignment="1">
      <alignment horizontal="center"/>
    </xf>
    <xf numFmtId="0" fontId="34" fillId="0" borderId="0" xfId="7" applyFont="1"/>
    <xf numFmtId="0" fontId="36" fillId="0" borderId="0" xfId="7" applyFont="1"/>
    <xf numFmtId="0" fontId="36" fillId="0" borderId="0" xfId="7" applyNumberFormat="1" applyFont="1"/>
    <xf numFmtId="0" fontId="37" fillId="0" borderId="0" xfId="7" applyFont="1"/>
    <xf numFmtId="0" fontId="38" fillId="0" borderId="0" xfId="7" applyFont="1"/>
    <xf numFmtId="0" fontId="39" fillId="0" borderId="0" xfId="7" applyFont="1" applyAlignment="1">
      <alignment horizontal="center"/>
    </xf>
    <xf numFmtId="0" fontId="40" fillId="0" borderId="0" xfId="7" applyFont="1" applyAlignment="1">
      <alignment horizontal="center"/>
    </xf>
    <xf numFmtId="0" fontId="41" fillId="0" borderId="0" xfId="7" applyFont="1" applyAlignment="1">
      <alignment horizontal="left"/>
    </xf>
    <xf numFmtId="0" fontId="41" fillId="0" borderId="0" xfId="7" applyFont="1" applyAlignment="1">
      <alignment horizontal="center"/>
    </xf>
    <xf numFmtId="0" fontId="36" fillId="0" borderId="0" xfId="7" applyFont="1" applyAlignment="1">
      <alignment horizontal="center"/>
    </xf>
    <xf numFmtId="0" fontId="42" fillId="0" borderId="0" xfId="7" applyFont="1" applyAlignment="1">
      <alignment horizontal="left"/>
    </xf>
    <xf numFmtId="0" fontId="41" fillId="0" borderId="0" xfId="7" applyFont="1" applyBorder="1" applyAlignment="1">
      <alignment horizontal="center"/>
    </xf>
    <xf numFmtId="0" fontId="41" fillId="0" borderId="0" xfId="7" applyFont="1" applyBorder="1" applyAlignment="1">
      <alignment horizontal="left"/>
    </xf>
    <xf numFmtId="0" fontId="44" fillId="0" borderId="0" xfId="7" applyFont="1"/>
    <xf numFmtId="0" fontId="44" fillId="0" borderId="0" xfId="7" applyFont="1" applyFill="1" applyBorder="1" applyAlignment="1">
      <alignment horizontal="left"/>
    </xf>
    <xf numFmtId="0" fontId="44" fillId="0" borderId="72" xfId="7" applyFont="1" applyFill="1" applyBorder="1" applyAlignment="1">
      <alignment horizontal="left"/>
    </xf>
    <xf numFmtId="0" fontId="40" fillId="0" borderId="66" xfId="7" applyFont="1" applyFill="1" applyBorder="1" applyAlignment="1">
      <alignment horizontal="left" vertical="center"/>
    </xf>
    <xf numFmtId="168" fontId="40" fillId="5" borderId="43" xfId="7" applyNumberFormat="1" applyFont="1" applyFill="1" applyBorder="1" applyAlignment="1">
      <alignment horizontal="right" vertical="center"/>
    </xf>
    <xf numFmtId="0" fontId="36" fillId="0" borderId="66" xfId="7" applyFont="1" applyFill="1" applyBorder="1" applyAlignment="1">
      <alignment horizontal="left"/>
    </xf>
    <xf numFmtId="0" fontId="36" fillId="0" borderId="43" xfId="7" applyFont="1" applyFill="1" applyBorder="1" applyAlignment="1">
      <alignment horizontal="left"/>
    </xf>
    <xf numFmtId="168" fontId="36" fillId="0" borderId="43" xfId="7" applyNumberFormat="1" applyFont="1" applyFill="1" applyBorder="1" applyAlignment="1">
      <alignment horizontal="right"/>
    </xf>
    <xf numFmtId="0" fontId="36" fillId="0" borderId="66" xfId="7" applyFont="1" applyBorder="1" applyAlignment="1">
      <alignment horizontal="left"/>
    </xf>
    <xf numFmtId="0" fontId="36" fillId="0" borderId="43" xfId="7" applyFont="1" applyBorder="1" applyAlignment="1">
      <alignment horizontal="left"/>
    </xf>
    <xf numFmtId="168" fontId="36" fillId="0" borderId="43" xfId="5" applyNumberFormat="1" applyFont="1" applyFill="1" applyBorder="1" applyAlignment="1">
      <alignment horizontal="right" vertical="center"/>
    </xf>
    <xf numFmtId="0" fontId="44" fillId="0" borderId="0" xfId="7" applyFont="1" applyBorder="1" applyAlignment="1">
      <alignment horizontal="left"/>
    </xf>
    <xf numFmtId="0" fontId="44" fillId="0" borderId="72" xfId="7" applyFont="1" applyBorder="1" applyAlignment="1">
      <alignment horizontal="left"/>
    </xf>
    <xf numFmtId="168" fontId="36" fillId="0" borderId="43" xfId="7" applyNumberFormat="1" applyFont="1" applyBorder="1" applyAlignment="1">
      <alignment horizontal="right"/>
    </xf>
    <xf numFmtId="0" fontId="45" fillId="0" borderId="0" xfId="7" applyFont="1"/>
    <xf numFmtId="0" fontId="36" fillId="0" borderId="0" xfId="7" applyNumberFormat="1" applyFont="1" applyFill="1"/>
    <xf numFmtId="3" fontId="44" fillId="0" borderId="0" xfId="7" applyNumberFormat="1" applyFont="1"/>
    <xf numFmtId="0" fontId="43" fillId="0" borderId="0" xfId="7" applyFont="1" applyFill="1" applyBorder="1" applyAlignment="1">
      <alignment horizontal="left"/>
    </xf>
    <xf numFmtId="0" fontId="43" fillId="0" borderId="72" xfId="7" applyFont="1" applyFill="1" applyBorder="1" applyAlignment="1">
      <alignment horizontal="left"/>
    </xf>
    <xf numFmtId="0" fontId="40" fillId="0" borderId="0" xfId="7" applyNumberFormat="1" applyFont="1" applyFill="1"/>
    <xf numFmtId="0" fontId="43" fillId="0" borderId="0" xfId="7" applyFont="1" applyFill="1"/>
    <xf numFmtId="168" fontId="36" fillId="3" borderId="43" xfId="5" applyNumberFormat="1" applyFont="1" applyFill="1" applyBorder="1" applyAlignment="1">
      <alignment horizontal="right" vertical="center"/>
    </xf>
    <xf numFmtId="0" fontId="43" fillId="0" borderId="73" xfId="7" applyFont="1" applyFill="1" applyBorder="1" applyAlignment="1">
      <alignment horizontal="left"/>
    </xf>
    <xf numFmtId="0" fontId="43" fillId="0" borderId="0" xfId="7" applyFont="1" applyFill="1" applyAlignment="1">
      <alignment horizontal="left"/>
    </xf>
    <xf numFmtId="3" fontId="44" fillId="0" borderId="0" xfId="7" applyNumberFormat="1" applyFont="1" applyFill="1" applyBorder="1"/>
    <xf numFmtId="3" fontId="36" fillId="0" borderId="0" xfId="7" applyNumberFormat="1" applyFont="1" applyFill="1" applyBorder="1"/>
    <xf numFmtId="0" fontId="36" fillId="0" borderId="0" xfId="7" applyFont="1" applyFill="1" applyBorder="1"/>
    <xf numFmtId="0" fontId="44" fillId="0" borderId="0" xfId="7" applyFont="1" applyFill="1" applyAlignment="1">
      <alignment horizontal="left"/>
    </xf>
    <xf numFmtId="0" fontId="44" fillId="0" borderId="0" xfId="7" applyFont="1" applyFill="1"/>
    <xf numFmtId="3" fontId="36" fillId="0" borderId="0" xfId="7" applyNumberFormat="1" applyFont="1" applyFill="1"/>
    <xf numFmtId="0" fontId="36" fillId="0" borderId="0" xfId="7" applyFont="1" applyFill="1"/>
    <xf numFmtId="0" fontId="46" fillId="6" borderId="0" xfId="7" applyFont="1" applyFill="1"/>
    <xf numFmtId="3" fontId="47" fillId="6" borderId="0" xfId="7" applyNumberFormat="1" applyFont="1" applyFill="1"/>
    <xf numFmtId="0" fontId="34" fillId="0" borderId="0" xfId="7" applyFont="1" applyFill="1" applyAlignment="1">
      <alignment horizontal="left"/>
    </xf>
    <xf numFmtId="0" fontId="34" fillId="0" borderId="0" xfId="7" applyFont="1" applyFill="1"/>
    <xf numFmtId="0" fontId="34" fillId="0" borderId="0" xfId="7" applyFont="1" applyFill="1" applyBorder="1" applyAlignment="1">
      <alignment horizontal="left"/>
    </xf>
    <xf numFmtId="3" fontId="0" fillId="0" borderId="0" xfId="0" applyNumberFormat="1"/>
    <xf numFmtId="0" fontId="0" fillId="0" borderId="77" xfId="0" applyBorder="1"/>
    <xf numFmtId="0" fontId="0" fillId="0" borderId="0" xfId="0" applyBorder="1"/>
    <xf numFmtId="3" fontId="0" fillId="0" borderId="0" xfId="0" applyNumberFormat="1" applyBorder="1"/>
    <xf numFmtId="3" fontId="0" fillId="0" borderId="77" xfId="0" applyNumberFormat="1" applyBorder="1"/>
    <xf numFmtId="0" fontId="16" fillId="0" borderId="79" xfId="0" applyFont="1" applyBorder="1" applyAlignment="1">
      <alignment horizontal="center"/>
    </xf>
    <xf numFmtId="0" fontId="0" fillId="0" borderId="79" xfId="0" applyBorder="1"/>
    <xf numFmtId="3" fontId="0" fillId="0" borderId="79" xfId="0" applyNumberFormat="1" applyBorder="1"/>
    <xf numFmtId="0" fontId="0" fillId="0" borderId="78" xfId="0" applyBorder="1"/>
    <xf numFmtId="0" fontId="16" fillId="0" borderId="77" xfId="0" applyFont="1" applyBorder="1"/>
    <xf numFmtId="0" fontId="0" fillId="0" borderId="79" xfId="0" applyBorder="1" applyAlignment="1">
      <alignment wrapText="1"/>
    </xf>
    <xf numFmtId="0" fontId="16" fillId="0" borderId="0" xfId="0" applyFont="1" applyBorder="1" applyAlignment="1"/>
    <xf numFmtId="0" fontId="17" fillId="0" borderId="80" xfId="0" applyFont="1" applyBorder="1" applyAlignment="1">
      <alignment horizontal="center" vertical="center" wrapText="1"/>
    </xf>
    <xf numFmtId="0" fontId="17" fillId="0" borderId="81" xfId="0" applyFont="1" applyBorder="1" applyAlignment="1">
      <alignment horizontal="center" vertical="center" wrapText="1"/>
    </xf>
    <xf numFmtId="0" fontId="16" fillId="0" borderId="78" xfId="0" applyFont="1" applyBorder="1" applyAlignment="1"/>
    <xf numFmtId="3" fontId="0" fillId="0" borderId="78" xfId="0" applyNumberFormat="1" applyBorder="1"/>
    <xf numFmtId="0" fontId="16" fillId="0" borderId="78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3" fontId="18" fillId="0" borderId="85" xfId="0" applyNumberFormat="1" applyFont="1" applyBorder="1" applyAlignment="1">
      <alignment horizontal="right" vertical="center"/>
    </xf>
    <xf numFmtId="3" fontId="18" fillId="0" borderId="30" xfId="0" applyNumberFormat="1" applyFont="1" applyBorder="1" applyAlignment="1">
      <alignment horizontal="right" vertical="center"/>
    </xf>
    <xf numFmtId="3" fontId="18" fillId="0" borderId="46" xfId="0" applyNumberFormat="1" applyFont="1" applyBorder="1" applyAlignment="1">
      <alignment horizontal="right" vertical="center"/>
    </xf>
    <xf numFmtId="3" fontId="0" fillId="0" borderId="82" xfId="0" applyNumberFormat="1" applyBorder="1"/>
    <xf numFmtId="0" fontId="18" fillId="0" borderId="79" xfId="0" applyFont="1" applyBorder="1" applyAlignment="1">
      <alignment vertical="center"/>
    </xf>
    <xf numFmtId="0" fontId="18" fillId="0" borderId="77" xfId="0" applyFont="1" applyBorder="1" applyAlignment="1">
      <alignment vertical="center"/>
    </xf>
    <xf numFmtId="0" fontId="18" fillId="0" borderId="78" xfId="0" applyFont="1" applyBorder="1" applyAlignment="1">
      <alignment vertical="center"/>
    </xf>
    <xf numFmtId="3" fontId="18" fillId="0" borderId="78" xfId="0" applyNumberFormat="1" applyFont="1" applyBorder="1" applyAlignment="1">
      <alignment vertical="center"/>
    </xf>
    <xf numFmtId="0" fontId="18" fillId="7" borderId="78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7" xfId="0" applyBorder="1" applyAlignment="1">
      <alignment wrapText="1"/>
    </xf>
    <xf numFmtId="0" fontId="0" fillId="0" borderId="78" xfId="0" applyBorder="1" applyAlignment="1">
      <alignment wrapText="1"/>
    </xf>
    <xf numFmtId="0" fontId="0" fillId="0" borderId="79" xfId="0" applyBorder="1" applyAlignment="1">
      <alignment horizontal="center"/>
    </xf>
    <xf numFmtId="3" fontId="18" fillId="0" borderId="79" xfId="0" applyNumberFormat="1" applyFont="1" applyBorder="1" applyAlignment="1">
      <alignment vertical="center"/>
    </xf>
    <xf numFmtId="0" fontId="18" fillId="7" borderId="79" xfId="0" applyFont="1" applyFill="1" applyBorder="1" applyAlignment="1">
      <alignment vertical="center"/>
    </xf>
    <xf numFmtId="3" fontId="18" fillId="0" borderId="77" xfId="0" applyNumberFormat="1" applyFont="1" applyBorder="1" applyAlignment="1">
      <alignment vertical="center"/>
    </xf>
    <xf numFmtId="0" fontId="18" fillId="7" borderId="77" xfId="0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79" xfId="0" applyNumberFormat="1" applyBorder="1" applyAlignment="1">
      <alignment horizontal="centerContinuous"/>
    </xf>
    <xf numFmtId="0" fontId="0" fillId="0" borderId="77" xfId="0" applyNumberFormat="1" applyBorder="1" applyAlignment="1">
      <alignment horizontal="centerContinuous"/>
    </xf>
    <xf numFmtId="0" fontId="17" fillId="0" borderId="32" xfId="0" applyNumberFormat="1" applyFont="1" applyBorder="1" applyAlignment="1">
      <alignment horizontal="centerContinuous" vertical="center" wrapText="1"/>
    </xf>
    <xf numFmtId="0" fontId="0" fillId="0" borderId="77" xfId="0" applyNumberFormat="1" applyBorder="1" applyAlignment="1">
      <alignment horizontal="right"/>
    </xf>
    <xf numFmtId="0" fontId="0" fillId="0" borderId="79" xfId="0" applyNumberFormat="1" applyBorder="1" applyAlignment="1">
      <alignment horizontal="right"/>
    </xf>
    <xf numFmtId="0" fontId="23" fillId="0" borderId="0" xfId="2" applyNumberFormat="1" applyFont="1" applyAlignment="1">
      <alignment horizontal="center"/>
    </xf>
    <xf numFmtId="0" fontId="23" fillId="0" borderId="0" xfId="2" applyFont="1" applyAlignment="1">
      <alignment horizontal="right"/>
    </xf>
    <xf numFmtId="0" fontId="14" fillId="0" borderId="0" xfId="0" applyFont="1" applyAlignment="1">
      <alignment horizontal="left" wrapText="1"/>
    </xf>
    <xf numFmtId="0" fontId="0" fillId="7" borderId="77" xfId="0" applyFill="1" applyBorder="1"/>
    <xf numFmtId="0" fontId="0" fillId="7" borderId="79" xfId="0" applyFill="1" applyBorder="1"/>
    <xf numFmtId="3" fontId="0" fillId="0" borderId="77" xfId="0" applyNumberFormat="1" applyFill="1" applyBorder="1"/>
    <xf numFmtId="3" fontId="0" fillId="0" borderId="79" xfId="0" applyNumberFormat="1" applyFill="1" applyBorder="1"/>
    <xf numFmtId="0" fontId="0" fillId="0" borderId="77" xfId="0" applyFill="1" applyBorder="1"/>
    <xf numFmtId="0" fontId="0" fillId="0" borderId="79" xfId="0" applyFill="1" applyBorder="1"/>
    <xf numFmtId="0" fontId="0" fillId="0" borderId="77" xfId="0" applyBorder="1" applyAlignment="1">
      <alignment horizontal="center"/>
    </xf>
    <xf numFmtId="0" fontId="0" fillId="0" borderId="88" xfId="0" applyBorder="1"/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3" fontId="0" fillId="7" borderId="78" xfId="0" applyNumberFormat="1" applyFill="1" applyBorder="1"/>
    <xf numFmtId="0" fontId="17" fillId="0" borderId="7" xfId="0" applyFont="1" applyBorder="1" applyAlignment="1">
      <alignment horizontal="center" vertical="center" wrapText="1"/>
    </xf>
    <xf numFmtId="0" fontId="25" fillId="0" borderId="0" xfId="8" applyFill="1" applyAlignment="1">
      <alignment vertical="center"/>
    </xf>
    <xf numFmtId="0" fontId="59" fillId="0" borderId="0" xfId="8" applyFont="1" applyFill="1" applyAlignment="1">
      <alignment horizontal="left" vertical="center"/>
    </xf>
    <xf numFmtId="0" fontId="63" fillId="0" borderId="0" xfId="8" applyFont="1" applyFill="1" applyAlignment="1">
      <alignment horizontal="left" vertical="center"/>
    </xf>
    <xf numFmtId="0" fontId="63" fillId="0" borderId="13" xfId="8" applyFont="1" applyFill="1" applyBorder="1" applyAlignment="1">
      <alignment horizontal="left" vertical="center"/>
    </xf>
    <xf numFmtId="0" fontId="63" fillId="0" borderId="99" xfId="8" applyFont="1" applyFill="1" applyBorder="1" applyAlignment="1">
      <alignment horizontal="left" vertical="center"/>
    </xf>
    <xf numFmtId="0" fontId="59" fillId="0" borderId="99" xfId="8" applyFont="1" applyFill="1" applyBorder="1" applyAlignment="1">
      <alignment horizontal="left" vertical="center"/>
    </xf>
    <xf numFmtId="0" fontId="59" fillId="0" borderId="98" xfId="8" applyFont="1" applyFill="1" applyBorder="1" applyAlignment="1">
      <alignment horizontal="left" vertical="center"/>
    </xf>
    <xf numFmtId="0" fontId="56" fillId="0" borderId="0" xfId="8" applyFont="1" applyFill="1" applyAlignment="1">
      <alignment horizontal="left" vertical="center"/>
    </xf>
    <xf numFmtId="0" fontId="63" fillId="0" borderId="29" xfId="8" applyFont="1" applyFill="1" applyBorder="1" applyAlignment="1">
      <alignment horizontal="left" vertical="center"/>
    </xf>
    <xf numFmtId="0" fontId="63" fillId="0" borderId="0" xfId="8" applyFont="1" applyFill="1" applyBorder="1" applyAlignment="1">
      <alignment horizontal="left" vertical="center"/>
    </xf>
    <xf numFmtId="0" fontId="56" fillId="0" borderId="0" xfId="8" applyFont="1" applyFill="1" applyBorder="1" applyAlignment="1">
      <alignment horizontal="left" vertical="center"/>
    </xf>
    <xf numFmtId="0" fontId="56" fillId="0" borderId="97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left" vertical="center"/>
    </xf>
    <xf numFmtId="0" fontId="59" fillId="0" borderId="97" xfId="8" applyFont="1" applyFill="1" applyBorder="1" applyAlignment="1">
      <alignment horizontal="left" vertical="center"/>
    </xf>
    <xf numFmtId="0" fontId="25" fillId="0" borderId="0" xfId="8" applyFill="1" applyBorder="1" applyAlignment="1">
      <alignment vertical="center"/>
    </xf>
    <xf numFmtId="0" fontId="25" fillId="0" borderId="97" xfId="8" applyFill="1" applyBorder="1" applyAlignment="1">
      <alignment vertical="center"/>
    </xf>
    <xf numFmtId="0" fontId="63" fillId="0" borderId="96" xfId="8" applyFont="1" applyFill="1" applyBorder="1" applyAlignment="1">
      <alignment horizontal="left" vertical="center"/>
    </xf>
    <xf numFmtId="0" fontId="63" fillId="0" borderId="95" xfId="8" applyFont="1" applyFill="1" applyBorder="1" applyAlignment="1">
      <alignment horizontal="left" vertical="center"/>
    </xf>
    <xf numFmtId="0" fontId="56" fillId="0" borderId="95" xfId="8" applyFont="1" applyFill="1" applyBorder="1" applyAlignment="1">
      <alignment horizontal="left" vertical="center"/>
    </xf>
    <xf numFmtId="0" fontId="69" fillId="0" borderId="94" xfId="8" applyFont="1" applyFill="1" applyBorder="1" applyAlignment="1">
      <alignment horizontal="left" vertical="center"/>
    </xf>
    <xf numFmtId="0" fontId="56" fillId="0" borderId="107" xfId="8" applyFont="1" applyFill="1" applyBorder="1" applyAlignment="1">
      <alignment horizontal="left" vertical="center"/>
    </xf>
    <xf numFmtId="0" fontId="56" fillId="0" borderId="99" xfId="8" applyFont="1" applyFill="1" applyBorder="1" applyAlignment="1">
      <alignment horizontal="left" vertical="center"/>
    </xf>
    <xf numFmtId="0" fontId="56" fillId="0" borderId="98" xfId="8" applyFont="1" applyFill="1" applyBorder="1" applyAlignment="1">
      <alignment horizontal="left" vertical="center"/>
    </xf>
    <xf numFmtId="0" fontId="25" fillId="0" borderId="79" xfId="8" applyBorder="1" applyAlignment="1">
      <alignment horizontal="center" vertical="center"/>
    </xf>
    <xf numFmtId="0" fontId="25" fillId="0" borderId="0" xfId="8" applyAlignment="1">
      <alignment horizontal="center" vertical="center"/>
    </xf>
    <xf numFmtId="0" fontId="59" fillId="0" borderId="77" xfId="8" applyFont="1" applyFill="1" applyBorder="1" applyAlignment="1">
      <alignment horizontal="center" vertical="center"/>
    </xf>
    <xf numFmtId="0" fontId="59" fillId="0" borderId="79" xfId="8" applyFont="1" applyFill="1" applyBorder="1" applyAlignment="1">
      <alignment horizontal="center" vertical="center"/>
    </xf>
    <xf numFmtId="1" fontId="63" fillId="0" borderId="0" xfId="8" applyNumberFormat="1" applyFont="1" applyFill="1" applyBorder="1" applyAlignment="1">
      <alignment horizontal="center" vertical="center"/>
    </xf>
    <xf numFmtId="169" fontId="63" fillId="0" borderId="0" xfId="8" applyNumberFormat="1" applyFont="1" applyFill="1" applyBorder="1" applyAlignment="1">
      <alignment horizontal="center" vertical="center"/>
    </xf>
    <xf numFmtId="170" fontId="63" fillId="0" borderId="0" xfId="8" applyNumberFormat="1" applyFont="1" applyFill="1" applyBorder="1" applyAlignment="1">
      <alignment horizontal="center" vertical="center"/>
    </xf>
    <xf numFmtId="170" fontId="63" fillId="0" borderId="97" xfId="8" applyNumberFormat="1" applyFont="1" applyFill="1" applyBorder="1" applyAlignment="1">
      <alignment horizontal="center" vertical="center"/>
    </xf>
    <xf numFmtId="0" fontId="25" fillId="0" borderId="29" xfId="8" applyFill="1" applyBorder="1" applyAlignment="1"/>
    <xf numFmtId="0" fontId="25" fillId="0" borderId="0" xfId="8" applyFill="1" applyBorder="1" applyAlignment="1"/>
    <xf numFmtId="0" fontId="59" fillId="0" borderId="77" xfId="8" applyFont="1" applyFill="1" applyBorder="1" applyAlignment="1">
      <alignment vertical="top" wrapText="1"/>
    </xf>
    <xf numFmtId="0" fontId="59" fillId="0" borderId="79" xfId="8" applyFont="1" applyFill="1" applyBorder="1" applyAlignment="1">
      <alignment vertical="top" wrapText="1"/>
    </xf>
    <xf numFmtId="0" fontId="59" fillId="0" borderId="0" xfId="8" applyFont="1" applyFill="1" applyBorder="1" applyAlignment="1">
      <alignment vertical="top" wrapText="1"/>
    </xf>
    <xf numFmtId="0" fontId="59" fillId="0" borderId="0" xfId="8" applyFont="1" applyFill="1" applyBorder="1" applyAlignment="1">
      <alignment vertical="center" wrapText="1"/>
    </xf>
    <xf numFmtId="0" fontId="59" fillId="0" borderId="79" xfId="8" applyFont="1" applyFill="1" applyBorder="1" applyAlignment="1">
      <alignment vertical="center" wrapText="1"/>
    </xf>
    <xf numFmtId="1" fontId="59" fillId="0" borderId="0" xfId="8" applyNumberFormat="1" applyFont="1" applyFill="1" applyBorder="1" applyAlignment="1">
      <alignment horizontal="left" vertical="center"/>
    </xf>
    <xf numFmtId="0" fontId="59" fillId="0" borderId="87" xfId="8" applyFont="1" applyFill="1" applyBorder="1" applyAlignment="1">
      <alignment vertical="center" wrapText="1"/>
    </xf>
    <xf numFmtId="1" fontId="59" fillId="0" borderId="101" xfId="8" applyNumberFormat="1" applyFont="1" applyFill="1" applyBorder="1" applyAlignment="1">
      <alignment horizontal="left" vertical="center"/>
    </xf>
    <xf numFmtId="0" fontId="59" fillId="0" borderId="101" xfId="8" applyFont="1" applyFill="1" applyBorder="1" applyAlignment="1">
      <alignment horizontal="left" vertical="center"/>
    </xf>
    <xf numFmtId="0" fontId="59" fillId="0" borderId="100" xfId="8" applyFont="1" applyFill="1" applyBorder="1" applyAlignment="1">
      <alignment horizontal="left" vertical="center"/>
    </xf>
    <xf numFmtId="0" fontId="58" fillId="0" borderId="79" xfId="8" applyFont="1" applyFill="1" applyBorder="1" applyAlignment="1">
      <alignment horizontal="center" vertical="center" wrapText="1"/>
    </xf>
    <xf numFmtId="0" fontId="68" fillId="0" borderId="0" xfId="8" applyFont="1" applyFill="1" applyAlignment="1">
      <alignment horizontal="left" vertical="center"/>
    </xf>
    <xf numFmtId="0" fontId="68" fillId="0" borderId="105" xfId="8" applyFont="1" applyFill="1" applyBorder="1" applyAlignment="1">
      <alignment horizontal="left" vertical="center"/>
    </xf>
    <xf numFmtId="0" fontId="25" fillId="0" borderId="95" xfId="8" applyFill="1" applyBorder="1" applyAlignment="1">
      <alignment vertical="center"/>
    </xf>
    <xf numFmtId="0" fontId="59" fillId="0" borderId="94" xfId="8" applyFont="1" applyFill="1" applyBorder="1" applyAlignment="1">
      <alignment vertical="center"/>
    </xf>
    <xf numFmtId="0" fontId="63" fillId="0" borderId="13" xfId="8" applyFont="1" applyFill="1" applyBorder="1" applyAlignment="1">
      <alignment horizontal="center" vertical="center"/>
    </xf>
    <xf numFmtId="0" fontId="63" fillId="0" borderId="99" xfId="8" applyFont="1" applyFill="1" applyBorder="1" applyAlignment="1">
      <alignment horizontal="center" vertical="center"/>
    </xf>
    <xf numFmtId="0" fontId="63" fillId="0" borderId="98" xfId="8" applyFont="1" applyFill="1" applyBorder="1" applyAlignment="1">
      <alignment horizontal="center" vertical="center"/>
    </xf>
    <xf numFmtId="0" fontId="63" fillId="0" borderId="0" xfId="8" applyFont="1" applyFill="1" applyBorder="1" applyAlignment="1">
      <alignment horizontal="center" vertical="center"/>
    </xf>
    <xf numFmtId="0" fontId="63" fillId="0" borderId="0" xfId="8" applyFont="1" applyFill="1" applyBorder="1" applyAlignment="1">
      <alignment vertical="center"/>
    </xf>
    <xf numFmtId="0" fontId="66" fillId="0" borderId="0" xfId="8" applyFont="1" applyFill="1" applyBorder="1" applyAlignment="1">
      <alignment vertical="center"/>
    </xf>
    <xf numFmtId="0" fontId="63" fillId="0" borderId="97" xfId="8" applyFont="1" applyFill="1" applyBorder="1" applyAlignment="1">
      <alignment vertical="center"/>
    </xf>
    <xf numFmtId="0" fontId="59" fillId="0" borderId="0" xfId="8" applyFont="1" applyFill="1" applyBorder="1" applyAlignment="1">
      <alignment vertical="center"/>
    </xf>
    <xf numFmtId="0" fontId="59" fillId="0" borderId="97" xfId="8" applyFont="1" applyFill="1" applyBorder="1" applyAlignment="1">
      <alignment vertical="center"/>
    </xf>
    <xf numFmtId="0" fontId="67" fillId="0" borderId="0" xfId="8" applyFont="1" applyFill="1" applyAlignment="1">
      <alignment vertical="center"/>
    </xf>
    <xf numFmtId="0" fontId="63" fillId="0" borderId="29" xfId="8" applyFont="1" applyFill="1" applyBorder="1" applyAlignment="1">
      <alignment horizontal="center" vertical="center"/>
    </xf>
    <xf numFmtId="0" fontId="63" fillId="0" borderId="97" xfId="8" applyFont="1" applyFill="1" applyBorder="1" applyAlignment="1">
      <alignment horizontal="center" vertical="center"/>
    </xf>
    <xf numFmtId="0" fontId="60" fillId="0" borderId="0" xfId="8" applyFont="1" applyFill="1" applyAlignment="1">
      <alignment vertical="center"/>
    </xf>
    <xf numFmtId="0" fontId="64" fillId="0" borderId="104" xfId="8" applyFont="1" applyFill="1" applyBorder="1" applyAlignment="1">
      <alignment horizontal="left" vertical="center"/>
    </xf>
    <xf numFmtId="0" fontId="64" fillId="0" borderId="90" xfId="8" applyFont="1" applyFill="1" applyBorder="1" applyAlignment="1">
      <alignment horizontal="left" vertical="center"/>
    </xf>
    <xf numFmtId="0" fontId="60" fillId="0" borderId="90" xfId="8" applyFont="1" applyFill="1" applyBorder="1" applyAlignment="1">
      <alignment vertical="center"/>
    </xf>
    <xf numFmtId="0" fontId="60" fillId="0" borderId="103" xfId="8" applyFont="1" applyFill="1" applyBorder="1" applyAlignment="1">
      <alignment vertical="center"/>
    </xf>
    <xf numFmtId="0" fontId="58" fillId="0" borderId="102" xfId="8" applyFont="1" applyFill="1" applyBorder="1" applyAlignment="1">
      <alignment horizontal="center" vertical="center"/>
    </xf>
    <xf numFmtId="0" fontId="58" fillId="0" borderId="101" xfId="8" applyFont="1" applyFill="1" applyBorder="1" applyAlignment="1">
      <alignment horizontal="center" vertical="center"/>
    </xf>
    <xf numFmtId="0" fontId="58" fillId="0" borderId="100" xfId="8" applyFont="1" applyFill="1" applyBorder="1" applyAlignment="1">
      <alignment horizontal="center" vertical="center"/>
    </xf>
    <xf numFmtId="0" fontId="64" fillId="0" borderId="102" xfId="8" applyFont="1" applyFill="1" applyBorder="1" applyAlignment="1">
      <alignment horizontal="left" vertical="center"/>
    </xf>
    <xf numFmtId="0" fontId="64" fillId="0" borderId="101" xfId="8" applyFont="1" applyFill="1" applyBorder="1" applyAlignment="1">
      <alignment horizontal="left" vertical="center"/>
    </xf>
    <xf numFmtId="0" fontId="64" fillId="0" borderId="101" xfId="8" applyFont="1" applyFill="1" applyBorder="1" applyAlignment="1">
      <alignment vertical="center"/>
    </xf>
    <xf numFmtId="0" fontId="64" fillId="0" borderId="100" xfId="8" applyFont="1" applyFill="1" applyBorder="1" applyAlignment="1">
      <alignment vertical="center"/>
    </xf>
    <xf numFmtId="0" fontId="62" fillId="0" borderId="0" xfId="8" applyFont="1" applyFill="1" applyAlignment="1">
      <alignment horizontal="left" vertical="center"/>
    </xf>
    <xf numFmtId="0" fontId="62" fillId="0" borderId="95" xfId="8" applyFont="1" applyFill="1" applyBorder="1" applyAlignment="1">
      <alignment horizontal="left" vertical="center"/>
    </xf>
    <xf numFmtId="0" fontId="59" fillId="0" borderId="94" xfId="8" applyFont="1" applyFill="1" applyBorder="1" applyAlignment="1">
      <alignment horizontal="left" vertical="center"/>
    </xf>
    <xf numFmtId="0" fontId="62" fillId="0" borderId="0" xfId="8" applyFont="1" applyFill="1" applyBorder="1" applyAlignment="1">
      <alignment horizontal="left" vertical="center"/>
    </xf>
    <xf numFmtId="0" fontId="59" fillId="0" borderId="99" xfId="8" applyFont="1" applyFill="1" applyBorder="1" applyAlignment="1">
      <alignment horizontal="left"/>
    </xf>
    <xf numFmtId="0" fontId="62" fillId="0" borderId="99" xfId="8" applyFont="1" applyFill="1" applyBorder="1" applyAlignment="1">
      <alignment horizontal="left" vertical="center"/>
    </xf>
    <xf numFmtId="0" fontId="62" fillId="0" borderId="13" xfId="8" applyFont="1" applyFill="1" applyBorder="1" applyAlignment="1">
      <alignment horizontal="left" vertical="center"/>
    </xf>
    <xf numFmtId="0" fontId="63" fillId="0" borderId="98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left"/>
    </xf>
    <xf numFmtId="0" fontId="62" fillId="0" borderId="29" xfId="8" applyFont="1" applyFill="1" applyBorder="1" applyAlignment="1">
      <alignment horizontal="left" vertical="center"/>
    </xf>
    <xf numFmtId="0" fontId="63" fillId="0" borderId="0" xfId="8" applyFont="1" applyFill="1" applyBorder="1" applyAlignment="1">
      <alignment horizontal="left"/>
    </xf>
    <xf numFmtId="0" fontId="24" fillId="0" borderId="0" xfId="8" applyFont="1" applyFill="1" applyBorder="1" applyAlignment="1">
      <alignment horizontal="left"/>
    </xf>
    <xf numFmtId="0" fontId="58" fillId="0" borderId="0" xfId="8" applyFont="1" applyFill="1" applyBorder="1" applyAlignment="1">
      <alignment horizontal="center" vertical="center"/>
    </xf>
    <xf numFmtId="0" fontId="63" fillId="0" borderId="0" xfId="8" applyFont="1" applyFill="1" applyBorder="1" applyAlignment="1">
      <alignment horizontal="center"/>
    </xf>
    <xf numFmtId="0" fontId="63" fillId="0" borderId="97" xfId="8" applyFont="1" applyFill="1" applyBorder="1" applyAlignment="1" applyProtection="1">
      <alignment horizontal="center" vertical="center"/>
      <protection locked="0"/>
    </xf>
    <xf numFmtId="0" fontId="62" fillId="0" borderId="98" xfId="8" applyFont="1" applyFill="1" applyBorder="1" applyAlignment="1">
      <alignment horizontal="left"/>
    </xf>
    <xf numFmtId="0" fontId="65" fillId="0" borderId="0" xfId="8" applyFont="1" applyFill="1" applyBorder="1" applyAlignment="1">
      <alignment horizontal="center" vertical="center"/>
    </xf>
    <xf numFmtId="0" fontId="62" fillId="0" borderId="96" xfId="8" applyFont="1" applyFill="1" applyBorder="1" applyAlignment="1">
      <alignment horizontal="left" vertical="center"/>
    </xf>
    <xf numFmtId="0" fontId="59" fillId="0" borderId="95" xfId="8" applyFont="1" applyFill="1" applyBorder="1" applyAlignment="1">
      <alignment horizontal="left" vertical="center"/>
    </xf>
    <xf numFmtId="0" fontId="64" fillId="0" borderId="95" xfId="8" applyFont="1" applyFill="1" applyBorder="1" applyAlignment="1">
      <alignment horizontal="left" vertical="center"/>
    </xf>
    <xf numFmtId="0" fontId="61" fillId="0" borderId="0" xfId="8" applyFont="1" applyFill="1" applyAlignment="1">
      <alignment horizontal="left" vertical="center"/>
    </xf>
    <xf numFmtId="0" fontId="61" fillId="0" borderId="13" xfId="8" applyFont="1" applyFill="1" applyBorder="1" applyAlignment="1">
      <alignment horizontal="left" vertical="center"/>
    </xf>
    <xf numFmtId="0" fontId="61" fillId="0" borderId="99" xfId="8" applyFont="1" applyFill="1" applyBorder="1" applyAlignment="1">
      <alignment horizontal="left" vertical="center"/>
    </xf>
    <xf numFmtId="0" fontId="61" fillId="0" borderId="98" xfId="8" applyFont="1" applyFill="1" applyBorder="1" applyAlignment="1">
      <alignment horizontal="left" vertical="center"/>
    </xf>
    <xf numFmtId="0" fontId="59" fillId="0" borderId="29" xfId="8" applyFont="1" applyFill="1" applyBorder="1" applyAlignment="1">
      <alignment horizontal="left" vertical="center"/>
    </xf>
    <xf numFmtId="0" fontId="60" fillId="0" borderId="0" xfId="8" applyFont="1" applyFill="1" applyAlignment="1">
      <alignment horizontal="left" vertical="center"/>
    </xf>
    <xf numFmtId="0" fontId="60" fillId="0" borderId="96" xfId="8" applyFont="1" applyFill="1" applyBorder="1" applyAlignment="1">
      <alignment horizontal="left" vertical="center"/>
    </xf>
    <xf numFmtId="0" fontId="60" fillId="0" borderId="95" xfId="8" applyFont="1" applyFill="1" applyBorder="1" applyAlignment="1">
      <alignment horizontal="left" vertical="center"/>
    </xf>
    <xf numFmtId="0" fontId="60" fillId="0" borderId="94" xfId="8" applyFont="1" applyFill="1" applyBorder="1" applyAlignment="1">
      <alignment horizontal="left" vertical="center"/>
    </xf>
    <xf numFmtId="0" fontId="25" fillId="0" borderId="17" xfId="8" applyFill="1" applyBorder="1" applyAlignment="1">
      <alignment vertical="center"/>
    </xf>
    <xf numFmtId="0" fontId="25" fillId="0" borderId="93" xfId="8" applyFill="1" applyBorder="1" applyAlignment="1">
      <alignment vertical="center"/>
    </xf>
    <xf numFmtId="0" fontId="59" fillId="0" borderId="93" xfId="8" quotePrefix="1" applyFont="1" applyFill="1" applyBorder="1" applyAlignment="1">
      <alignment horizontal="left" vertical="center"/>
    </xf>
    <xf numFmtId="0" fontId="58" fillId="0" borderId="93" xfId="8" applyFont="1" applyFill="1" applyBorder="1" applyAlignment="1">
      <alignment horizontal="center" vertical="center"/>
    </xf>
    <xf numFmtId="0" fontId="56" fillId="0" borderId="92" xfId="8" applyFont="1" applyFill="1" applyBorder="1" applyAlignment="1">
      <alignment vertical="center"/>
    </xf>
    <xf numFmtId="0" fontId="57" fillId="0" borderId="0" xfId="8" applyFont="1" applyFill="1" applyAlignment="1">
      <alignment horizontal="left" vertical="center"/>
    </xf>
    <xf numFmtId="0" fontId="25" fillId="0" borderId="91" xfId="8" applyFont="1" applyFill="1" applyBorder="1" applyAlignment="1">
      <alignment horizontal="left" vertical="center"/>
    </xf>
    <xf numFmtId="0" fontId="56" fillId="0" borderId="90" xfId="8" applyFont="1" applyFill="1" applyBorder="1" applyAlignment="1">
      <alignment horizontal="left" vertical="center"/>
    </xf>
    <xf numFmtId="0" fontId="25" fillId="0" borderId="89" xfId="8" applyFont="1" applyFill="1" applyBorder="1" applyAlignment="1">
      <alignment horizontal="left" vertical="center"/>
    </xf>
    <xf numFmtId="0" fontId="54" fillId="0" borderId="0" xfId="8" applyFont="1" applyFill="1" applyAlignment="1">
      <alignment horizontal="left" vertical="center"/>
    </xf>
    <xf numFmtId="0" fontId="55" fillId="0" borderId="0" xfId="8" quotePrefix="1" applyFont="1" applyFill="1" applyAlignment="1">
      <alignment horizontal="left" vertical="center"/>
    </xf>
    <xf numFmtId="0" fontId="59" fillId="0" borderId="0" xfId="8" applyFont="1" applyFill="1" applyAlignment="1">
      <alignment vertical="center"/>
    </xf>
    <xf numFmtId="49" fontId="72" fillId="0" borderId="43" xfId="8" applyNumberFormat="1" applyFont="1" applyFill="1" applyBorder="1" applyAlignment="1">
      <alignment horizontal="center" vertical="top"/>
    </xf>
    <xf numFmtId="0" fontId="72" fillId="0" borderId="74" xfId="8" applyFont="1" applyFill="1" applyBorder="1" applyAlignment="1">
      <alignment horizontal="right" vertical="top" wrapText="1"/>
    </xf>
    <xf numFmtId="0" fontId="72" fillId="0" borderId="66" xfId="8" applyFont="1" applyFill="1" applyBorder="1" applyAlignment="1">
      <alignment horizontal="right" vertical="top" wrapText="1"/>
    </xf>
    <xf numFmtId="0" fontId="72" fillId="0" borderId="66" xfId="8" applyFont="1" applyFill="1" applyBorder="1" applyAlignment="1">
      <alignment horizontal="left" vertical="top" wrapText="1"/>
    </xf>
    <xf numFmtId="0" fontId="73" fillId="0" borderId="66" xfId="8" applyFont="1" applyFill="1" applyBorder="1" applyAlignment="1">
      <alignment horizontal="left" vertical="top" wrapText="1"/>
    </xf>
    <xf numFmtId="0" fontId="73" fillId="0" borderId="66" xfId="8" quotePrefix="1" applyFont="1" applyFill="1" applyBorder="1" applyAlignment="1">
      <alignment horizontal="left" vertical="top" wrapText="1"/>
    </xf>
    <xf numFmtId="0" fontId="74" fillId="0" borderId="64" xfId="8" applyFont="1" applyFill="1" applyBorder="1" applyAlignment="1">
      <alignment horizontal="center" wrapText="1"/>
    </xf>
    <xf numFmtId="0" fontId="74" fillId="0" borderId="63" xfId="8" applyFont="1" applyFill="1" applyBorder="1" applyAlignment="1">
      <alignment horizontal="center" wrapText="1"/>
    </xf>
    <xf numFmtId="49" fontId="73" fillId="0" borderId="75" xfId="8" applyNumberFormat="1" applyFont="1" applyFill="1" applyBorder="1" applyAlignment="1">
      <alignment horizontal="center" vertical="top"/>
    </xf>
    <xf numFmtId="0" fontId="73" fillId="0" borderId="74" xfId="8" applyFont="1" applyFill="1" applyBorder="1" applyAlignment="1">
      <alignment horizontal="lef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5" fillId="0" borderId="66" xfId="8" applyFont="1" applyFill="1" applyBorder="1" applyAlignment="1">
      <alignment horizontal="right" vertical="top" wrapText="1"/>
    </xf>
    <xf numFmtId="0" fontId="59" fillId="0" borderId="0" xfId="8" applyFont="1" applyFill="1"/>
    <xf numFmtId="0" fontId="73" fillId="0" borderId="66" xfId="8" applyFont="1" applyFill="1" applyBorder="1" applyAlignment="1">
      <alignment horizontal="left" vertical="top"/>
    </xf>
    <xf numFmtId="0" fontId="74" fillId="0" borderId="71" xfId="8" applyFont="1" applyFill="1" applyBorder="1" applyAlignment="1">
      <alignment horizontal="center" wrapText="1"/>
    </xf>
    <xf numFmtId="0" fontId="74" fillId="0" borderId="70" xfId="8" applyFont="1" applyFill="1" applyBorder="1" applyAlignment="1">
      <alignment horizontal="center" wrapText="1"/>
    </xf>
    <xf numFmtId="0" fontId="59" fillId="0" borderId="0" xfId="8" applyFont="1" applyFill="1" applyAlignment="1">
      <alignment vertical="center" wrapText="1"/>
    </xf>
    <xf numFmtId="0" fontId="71" fillId="0" borderId="116" xfId="8" applyFont="1" applyFill="1" applyBorder="1" applyAlignment="1">
      <alignment horizontal="right" vertical="center" wrapText="1"/>
    </xf>
    <xf numFmtId="0" fontId="60" fillId="0" borderId="0" xfId="8" applyFont="1" applyFill="1" applyAlignment="1">
      <alignment vertical="center" wrapText="1"/>
    </xf>
    <xf numFmtId="0" fontId="58" fillId="0" borderId="91" xfId="8" applyFont="1" applyFill="1" applyBorder="1" applyAlignment="1">
      <alignment horizontal="left" vertical="center"/>
    </xf>
    <xf numFmtId="0" fontId="58" fillId="0" borderId="90" xfId="8" applyFont="1" applyFill="1" applyBorder="1" applyAlignment="1">
      <alignment horizontal="left" vertical="center"/>
    </xf>
    <xf numFmtId="0" fontId="71" fillId="0" borderId="89" xfId="8" applyFont="1" applyFill="1" applyBorder="1" applyAlignment="1">
      <alignment horizontal="left" vertical="center"/>
    </xf>
    <xf numFmtId="0" fontId="58" fillId="0" borderId="43" xfId="8" applyFont="1" applyFill="1" applyBorder="1" applyAlignment="1">
      <alignment horizontal="center" vertical="center"/>
    </xf>
    <xf numFmtId="0" fontId="59" fillId="0" borderId="43" xfId="8" applyFont="1" applyFill="1" applyBorder="1" applyAlignment="1">
      <alignment horizontal="center" vertical="center"/>
    </xf>
    <xf numFmtId="0" fontId="63" fillId="0" borderId="79" xfId="8" applyFont="1" applyFill="1" applyBorder="1" applyAlignment="1">
      <alignment horizontal="left" vertical="center"/>
    </xf>
    <xf numFmtId="0" fontId="59" fillId="0" borderId="79" xfId="8" applyFont="1" applyFill="1" applyBorder="1" applyAlignment="1">
      <alignment horizontal="left" vertical="center"/>
    </xf>
    <xf numFmtId="172" fontId="59" fillId="0" borderId="0" xfId="8" applyNumberFormat="1" applyFont="1" applyFill="1" applyAlignment="1">
      <alignment horizontal="left" vertical="center"/>
    </xf>
    <xf numFmtId="0" fontId="66" fillId="0" borderId="0" xfId="8" applyFont="1" applyFill="1" applyAlignment="1">
      <alignment vertical="center"/>
    </xf>
    <xf numFmtId="0" fontId="25" fillId="0" borderId="0" xfId="8" applyFont="1" applyFill="1" applyAlignment="1">
      <alignment vertical="center"/>
    </xf>
    <xf numFmtId="0" fontId="25" fillId="0" borderId="0" xfId="8" applyFont="1" applyFill="1" applyBorder="1" applyAlignment="1">
      <alignment horizontal="left" vertical="center"/>
    </xf>
    <xf numFmtId="0" fontId="56" fillId="0" borderId="91" xfId="8" applyFont="1" applyFill="1" applyBorder="1" applyAlignment="1">
      <alignment horizontal="left" vertical="center"/>
    </xf>
    <xf numFmtId="0" fontId="25" fillId="0" borderId="104" xfId="8" applyFont="1" applyFill="1" applyBorder="1" applyAlignment="1">
      <alignment horizontal="left" vertical="center"/>
    </xf>
    <xf numFmtId="0" fontId="72" fillId="0" borderId="0" xfId="8" applyFont="1" applyFill="1" applyAlignment="1">
      <alignment vertical="center"/>
    </xf>
    <xf numFmtId="0" fontId="73" fillId="0" borderId="0" xfId="8" applyFont="1" applyFill="1" applyAlignment="1">
      <alignment vertical="center"/>
    </xf>
    <xf numFmtId="0" fontId="73" fillId="0" borderId="111" xfId="8" applyFont="1" applyFill="1" applyBorder="1" applyAlignment="1">
      <alignment horizontal="left" vertical="top" wrapText="1"/>
    </xf>
    <xf numFmtId="0" fontId="73" fillId="0" borderId="110" xfId="8" applyFont="1" applyFill="1" applyBorder="1" applyAlignment="1">
      <alignment horizontal="left" vertical="top" wrapText="1"/>
    </xf>
    <xf numFmtId="171" fontId="71" fillId="0" borderId="67" xfId="8" applyNumberFormat="1" applyFont="1" applyFill="1" applyBorder="1" applyAlignment="1">
      <alignment horizontal="right" vertical="center"/>
    </xf>
    <xf numFmtId="0" fontId="72" fillId="0" borderId="91" xfId="8" applyFont="1" applyFill="1" applyBorder="1" applyAlignment="1">
      <alignment horizontal="left" vertical="top" wrapText="1"/>
    </xf>
    <xf numFmtId="0" fontId="72" fillId="0" borderId="89" xfId="8" applyFont="1" applyFill="1" applyBorder="1" applyAlignment="1">
      <alignment horizontal="left" vertical="top" wrapText="1"/>
    </xf>
    <xf numFmtId="0" fontId="73" fillId="0" borderId="91" xfId="8" applyFont="1" applyFill="1" applyBorder="1" applyAlignment="1">
      <alignment horizontal="left" vertical="top" wrapText="1"/>
    </xf>
    <xf numFmtId="0" fontId="73" fillId="0" borderId="89" xfId="8" applyFont="1" applyFill="1" applyBorder="1" applyAlignment="1">
      <alignment horizontal="left" vertical="top" wrapText="1"/>
    </xf>
    <xf numFmtId="49" fontId="73" fillId="0" borderId="71" xfId="8" applyNumberFormat="1" applyFont="1" applyFill="1" applyBorder="1" applyAlignment="1">
      <alignment horizontal="center" vertical="top"/>
    </xf>
    <xf numFmtId="0" fontId="73" fillId="0" borderId="87" xfId="8" applyFont="1" applyFill="1" applyBorder="1" applyAlignment="1">
      <alignment horizontal="left" vertical="top" wrapText="1"/>
    </xf>
    <xf numFmtId="0" fontId="73" fillId="0" borderId="86" xfId="8" applyFont="1" applyFill="1" applyBorder="1" applyAlignment="1">
      <alignment horizontal="left" vertical="top" wrapText="1"/>
    </xf>
    <xf numFmtId="0" fontId="73" fillId="0" borderId="70" xfId="8" applyFont="1" applyFill="1" applyBorder="1" applyAlignment="1">
      <alignment horizontal="left" vertical="top" wrapText="1"/>
    </xf>
    <xf numFmtId="0" fontId="72" fillId="0" borderId="66" xfId="8" quotePrefix="1" applyFont="1" applyFill="1" applyBorder="1" applyAlignment="1">
      <alignment horizontal="left" vertical="top" wrapText="1"/>
    </xf>
    <xf numFmtId="49" fontId="72" fillId="0" borderId="71" xfId="8" applyNumberFormat="1" applyFont="1" applyFill="1" applyBorder="1" applyAlignment="1">
      <alignment horizontal="center" vertical="top"/>
    </xf>
    <xf numFmtId="0" fontId="72" fillId="0" borderId="87" xfId="8" applyFont="1" applyFill="1" applyBorder="1" applyAlignment="1">
      <alignment horizontal="left" vertical="top" wrapText="1"/>
    </xf>
    <xf numFmtId="0" fontId="72" fillId="0" borderId="86" xfId="8" applyFont="1" applyFill="1" applyBorder="1" applyAlignment="1">
      <alignment horizontal="left" vertical="top" wrapText="1"/>
    </xf>
    <xf numFmtId="0" fontId="72" fillId="0" borderId="70" xfId="8" applyFont="1" applyFill="1" applyBorder="1" applyAlignment="1">
      <alignment horizontal="left" vertical="top" wrapText="1"/>
    </xf>
    <xf numFmtId="0" fontId="76" fillId="0" borderId="91" xfId="8" applyFont="1" applyFill="1" applyBorder="1" applyAlignment="1">
      <alignment horizontal="left" vertical="top" wrapText="1"/>
    </xf>
    <xf numFmtId="0" fontId="76" fillId="0" borderId="89" xfId="8" applyFont="1" applyFill="1" applyBorder="1" applyAlignment="1">
      <alignment horizontal="left" vertical="top" wrapText="1"/>
    </xf>
    <xf numFmtId="0" fontId="76" fillId="0" borderId="66" xfId="8" applyFont="1" applyFill="1" applyBorder="1" applyAlignment="1">
      <alignment horizontal="left" vertical="top" wrapText="1"/>
    </xf>
    <xf numFmtId="0" fontId="76" fillId="0" borderId="91" xfId="8" quotePrefix="1" applyFont="1" applyFill="1" applyBorder="1" applyAlignment="1">
      <alignment horizontal="left" vertical="top" wrapText="1"/>
    </xf>
    <xf numFmtId="0" fontId="76" fillId="0" borderId="89" xfId="8" quotePrefix="1" applyFont="1" applyFill="1" applyBorder="1" applyAlignment="1">
      <alignment horizontal="left" vertical="top" wrapText="1"/>
    </xf>
    <xf numFmtId="0" fontId="72" fillId="0" borderId="87" xfId="8" quotePrefix="1" applyFont="1" applyFill="1" applyBorder="1" applyAlignment="1">
      <alignment horizontal="left" vertical="top" wrapText="1"/>
    </xf>
    <xf numFmtId="0" fontId="72" fillId="0" borderId="86" xfId="8" quotePrefix="1" applyFont="1" applyFill="1" applyBorder="1" applyAlignment="1">
      <alignment horizontal="left" vertical="top" wrapText="1"/>
    </xf>
    <xf numFmtId="0" fontId="72" fillId="0" borderId="0" xfId="8" applyFont="1" applyFill="1" applyAlignment="1">
      <alignment vertical="center" wrapText="1"/>
    </xf>
    <xf numFmtId="49" fontId="72" fillId="0" borderId="75" xfId="8" applyNumberFormat="1" applyFont="1" applyFill="1" applyBorder="1" applyAlignment="1">
      <alignment horizontal="center" vertical="top"/>
    </xf>
    <xf numFmtId="0" fontId="72" fillId="0" borderId="111" xfId="8" applyFont="1" applyFill="1" applyBorder="1" applyAlignment="1">
      <alignment horizontal="left" vertical="top" wrapText="1"/>
    </xf>
    <xf numFmtId="0" fontId="72" fillId="0" borderId="110" xfId="8" applyFont="1" applyFill="1" applyBorder="1" applyAlignment="1">
      <alignment horizontal="left" vertical="top" wrapText="1"/>
    </xf>
    <xf numFmtId="0" fontId="72" fillId="0" borderId="74" xfId="8" applyFont="1" applyFill="1" applyBorder="1" applyAlignment="1">
      <alignment horizontal="left" vertical="top" wrapText="1"/>
    </xf>
    <xf numFmtId="0" fontId="73" fillId="0" borderId="0" xfId="8" applyFont="1" applyFill="1" applyAlignment="1">
      <alignment vertical="center" wrapText="1"/>
    </xf>
    <xf numFmtId="0" fontId="73" fillId="0" borderId="91" xfId="8" quotePrefix="1" applyFont="1" applyFill="1" applyBorder="1" applyAlignment="1">
      <alignment horizontal="left" vertical="top" wrapText="1"/>
    </xf>
    <xf numFmtId="0" fontId="73" fillId="0" borderId="89" xfId="8" quotePrefix="1" applyFont="1" applyFill="1" applyBorder="1" applyAlignment="1">
      <alignment horizontal="left" vertical="top" wrapText="1"/>
    </xf>
    <xf numFmtId="0" fontId="72" fillId="0" borderId="91" xfId="8" quotePrefix="1" applyFont="1" applyFill="1" applyBorder="1" applyAlignment="1">
      <alignment horizontal="left" vertical="top" wrapText="1"/>
    </xf>
    <xf numFmtId="0" fontId="72" fillId="0" borderId="89" xfId="8" quotePrefix="1" applyFont="1" applyFill="1" applyBorder="1" applyAlignment="1">
      <alignment horizontal="left" vertical="top" wrapText="1"/>
    </xf>
    <xf numFmtId="0" fontId="73" fillId="0" borderId="67" xfId="8" applyFont="1" applyFill="1" applyBorder="1" applyAlignment="1">
      <alignment horizontal="center" vertical="center" wrapText="1"/>
    </xf>
    <xf numFmtId="0" fontId="73" fillId="0" borderId="43" xfId="8" applyFont="1" applyFill="1" applyBorder="1" applyAlignment="1">
      <alignment horizontal="center" wrapText="1"/>
    </xf>
    <xf numFmtId="0" fontId="74" fillId="0" borderId="43" xfId="8" applyFont="1" applyFill="1" applyBorder="1" applyAlignment="1">
      <alignment horizontal="center" vertical="center" wrapText="1"/>
    </xf>
    <xf numFmtId="0" fontId="73" fillId="0" borderId="91" xfId="8" applyFont="1" applyFill="1" applyBorder="1" applyAlignment="1">
      <alignment horizontal="center" vertical="center" wrapText="1"/>
    </xf>
    <xf numFmtId="0" fontId="73" fillId="0" borderId="89" xfId="8" applyFont="1" applyFill="1" applyBorder="1" applyAlignment="1">
      <alignment horizontal="center" vertical="center" wrapText="1"/>
    </xf>
    <xf numFmtId="0" fontId="74" fillId="0" borderId="66" xfId="8" applyFont="1" applyFill="1" applyBorder="1" applyAlignment="1">
      <alignment horizontal="center" vertical="center" wrapText="1"/>
    </xf>
    <xf numFmtId="0" fontId="72" fillId="0" borderId="64" xfId="8" applyFont="1" applyFill="1" applyBorder="1" applyAlignment="1">
      <alignment horizontal="center" vertical="center"/>
    </xf>
    <xf numFmtId="0" fontId="72" fillId="0" borderId="114" xfId="8" applyFont="1" applyFill="1" applyBorder="1" applyAlignment="1">
      <alignment horizontal="center" vertical="center"/>
    </xf>
    <xf numFmtId="0" fontId="72" fillId="0" borderId="113" xfId="8" applyFont="1" applyFill="1" applyBorder="1" applyAlignment="1">
      <alignment horizontal="center" vertical="center"/>
    </xf>
    <xf numFmtId="0" fontId="72" fillId="0" borderId="63" xfId="8" applyFont="1" applyFill="1" applyBorder="1" applyAlignment="1">
      <alignment horizontal="center" vertical="center"/>
    </xf>
    <xf numFmtId="0" fontId="59" fillId="0" borderId="99" xfId="8" applyFont="1" applyFill="1" applyBorder="1" applyAlignment="1">
      <alignment vertical="center"/>
    </xf>
    <xf numFmtId="0" fontId="71" fillId="0" borderId="0" xfId="8" applyFont="1" applyFill="1" applyBorder="1" applyAlignment="1">
      <alignment horizontal="left" vertical="center"/>
    </xf>
    <xf numFmtId="0" fontId="53" fillId="8" borderId="0" xfId="0" applyFont="1" applyFill="1" applyAlignment="1"/>
    <xf numFmtId="0" fontId="79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0" fillId="0" borderId="0" xfId="0" applyFont="1" applyAlignment="1"/>
    <xf numFmtId="0" fontId="1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81" fillId="8" borderId="0" xfId="0" applyFont="1" applyFill="1" applyAlignment="1"/>
    <xf numFmtId="0" fontId="79" fillId="0" borderId="0" xfId="0" applyFont="1" applyBorder="1"/>
    <xf numFmtId="0" fontId="79" fillId="0" borderId="99" xfId="0" applyFont="1" applyBorder="1"/>
    <xf numFmtId="0" fontId="10" fillId="0" borderId="0" xfId="0" applyFont="1" applyAlignment="1">
      <alignment horizontal="left" vertical="top" wrapText="1"/>
    </xf>
    <xf numFmtId="171" fontId="71" fillId="0" borderId="43" xfId="8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8" fillId="0" borderId="77" xfId="0" applyFont="1" applyBorder="1"/>
    <xf numFmtId="0" fontId="18" fillId="0" borderId="0" xfId="0" applyFont="1" applyBorder="1"/>
    <xf numFmtId="3" fontId="18" fillId="0" borderId="79" xfId="0" applyNumberFormat="1" applyFont="1" applyBorder="1"/>
    <xf numFmtId="0" fontId="18" fillId="0" borderId="79" xfId="0" applyFont="1" applyBorder="1"/>
    <xf numFmtId="3" fontId="18" fillId="0" borderId="77" xfId="0" applyNumberFormat="1" applyFont="1" applyBorder="1"/>
    <xf numFmtId="0" fontId="9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18" fillId="0" borderId="78" xfId="0" applyFont="1" applyBorder="1"/>
    <xf numFmtId="0" fontId="82" fillId="0" borderId="0" xfId="0" applyFont="1" applyAlignment="1">
      <alignment horizontal="justify"/>
    </xf>
    <xf numFmtId="3" fontId="0" fillId="0" borderId="77" xfId="0" applyNumberFormat="1" applyBorder="1" applyAlignment="1">
      <alignment horizontal="right"/>
    </xf>
    <xf numFmtId="3" fontId="0" fillId="0" borderId="79" xfId="0" applyNumberFormat="1" applyBorder="1" applyAlignment="1">
      <alignment horizontal="right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18" fillId="0" borderId="0" xfId="0" applyNumberFormat="1" applyFont="1" applyBorder="1"/>
    <xf numFmtId="0" fontId="19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3" fontId="18" fillId="0" borderId="0" xfId="0" applyNumberFormat="1" applyFont="1"/>
    <xf numFmtId="0" fontId="17" fillId="0" borderId="77" xfId="0" applyFont="1" applyBorder="1"/>
    <xf numFmtId="0" fontId="17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top" wrapText="1"/>
    </xf>
    <xf numFmtId="0" fontId="79" fillId="0" borderId="0" xfId="0" applyFont="1" applyAlignment="1">
      <alignment horizontal="justify" vertical="top"/>
    </xf>
    <xf numFmtId="0" fontId="8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18" fillId="0" borderId="107" xfId="0" applyFont="1" applyBorder="1" applyAlignment="1">
      <alignment horizontal="center"/>
    </xf>
    <xf numFmtId="0" fontId="79" fillId="0" borderId="0" xfId="0" applyFont="1" applyFill="1"/>
    <xf numFmtId="0" fontId="5" fillId="0" borderId="0" xfId="0" applyFont="1"/>
    <xf numFmtId="0" fontId="5" fillId="0" borderId="0" xfId="0" applyFont="1" applyAlignment="1">
      <alignment horizontal="justify" vertical="top" wrapText="1"/>
    </xf>
    <xf numFmtId="0" fontId="18" fillId="0" borderId="0" xfId="0" applyFont="1" applyFill="1" applyAlignment="1">
      <alignment horizontal="center"/>
    </xf>
    <xf numFmtId="0" fontId="10" fillId="0" borderId="0" xfId="0" applyFont="1" applyFill="1" applyAlignment="1">
      <alignment horizontal="justify" vertical="top" wrapText="1"/>
    </xf>
    <xf numFmtId="0" fontId="18" fillId="0" borderId="0" xfId="0" applyFont="1" applyFill="1"/>
    <xf numFmtId="171" fontId="71" fillId="0" borderId="89" xfId="8" applyNumberFormat="1" applyFont="1" applyFill="1" applyBorder="1" applyAlignment="1">
      <alignment horizontal="right" vertical="center"/>
    </xf>
    <xf numFmtId="0" fontId="73" fillId="0" borderId="89" xfId="8" applyFont="1" applyFill="1" applyBorder="1" applyAlignment="1">
      <alignment horizontal="center" vertical="center" wrapText="1"/>
    </xf>
    <xf numFmtId="0" fontId="74" fillId="0" borderId="70" xfId="8" applyFont="1" applyFill="1" applyBorder="1" applyAlignment="1">
      <alignment horizontal="center" vertical="center" wrapText="1"/>
    </xf>
    <xf numFmtId="0" fontId="74" fillId="0" borderId="66" xfId="8" applyFont="1" applyFill="1" applyBorder="1" applyAlignment="1">
      <alignment horizontal="center" vertical="center" wrapText="1"/>
    </xf>
    <xf numFmtId="0" fontId="72" fillId="0" borderId="66" xfId="8" applyFont="1" applyFill="1" applyBorder="1" applyAlignment="1">
      <alignment horizontal="right" vertical="top" wrapText="1"/>
    </xf>
    <xf numFmtId="49" fontId="72" fillId="0" borderId="71" xfId="8" applyNumberFormat="1" applyFont="1" applyFill="1" applyBorder="1" applyAlignment="1">
      <alignment horizontal="center" vertical="top"/>
    </xf>
    <xf numFmtId="49" fontId="72" fillId="0" borderId="43" xfId="8" applyNumberFormat="1" applyFont="1" applyFill="1" applyBorder="1" applyAlignment="1">
      <alignment horizontal="center" vertical="top"/>
    </xf>
    <xf numFmtId="0" fontId="73" fillId="0" borderId="43" xfId="8" applyFont="1" applyFill="1" applyBorder="1" applyAlignment="1">
      <alignment horizontal="center" vertical="center" wrapText="1"/>
    </xf>
    <xf numFmtId="0" fontId="74" fillId="0" borderId="71" xfId="8" applyFont="1" applyFill="1" applyBorder="1" applyAlignment="1">
      <alignment horizontal="center" vertical="center" wrapText="1"/>
    </xf>
    <xf numFmtId="0" fontId="74" fillId="0" borderId="43" xfId="8" applyFont="1" applyFill="1" applyBorder="1" applyAlignment="1">
      <alignment horizontal="center" vertical="center" wrapText="1"/>
    </xf>
    <xf numFmtId="171" fontId="71" fillId="0" borderId="43" xfId="8" applyNumberFormat="1" applyFont="1" applyFill="1" applyBorder="1" applyAlignment="1">
      <alignment horizontal="right" vertical="center"/>
    </xf>
    <xf numFmtId="0" fontId="72" fillId="0" borderId="66" xfId="8" applyFont="1" applyFill="1" applyBorder="1" applyAlignment="1">
      <alignment horizontal="lef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3" fillId="0" borderId="66" xfId="8" applyFont="1" applyFill="1" applyBorder="1" applyAlignment="1">
      <alignment horizontal="left" vertical="top" wrapText="1"/>
    </xf>
    <xf numFmtId="0" fontId="72" fillId="0" borderId="66" xfId="8" quotePrefix="1" applyFont="1" applyFill="1" applyBorder="1" applyAlignment="1">
      <alignment horizontal="left" vertical="top" wrapText="1"/>
    </xf>
    <xf numFmtId="0" fontId="73" fillId="0" borderId="66" xfId="8" quotePrefix="1" applyFont="1" applyFill="1" applyBorder="1" applyAlignment="1">
      <alignment horizontal="left" vertical="top" wrapText="1"/>
    </xf>
    <xf numFmtId="49" fontId="73" fillId="0" borderId="71" xfId="8" applyNumberFormat="1" applyFont="1" applyFill="1" applyBorder="1" applyAlignment="1">
      <alignment horizontal="center" vertical="top"/>
    </xf>
    <xf numFmtId="171" fontId="71" fillId="0" borderId="89" xfId="8" applyNumberFormat="1" applyFont="1" applyFill="1" applyBorder="1" applyAlignment="1">
      <alignment horizontal="right" vertical="center"/>
    </xf>
    <xf numFmtId="171" fontId="71" fillId="0" borderId="43" xfId="8" applyNumberFormat="1" applyFont="1" applyFill="1" applyBorder="1" applyAlignment="1">
      <alignment horizontal="right" vertical="center"/>
    </xf>
    <xf numFmtId="49" fontId="72" fillId="0" borderId="43" xfId="8" applyNumberFormat="1" applyFont="1" applyFill="1" applyBorder="1" applyAlignment="1">
      <alignment horizontal="center" vertical="top"/>
    </xf>
    <xf numFmtId="0" fontId="72" fillId="0" borderId="66" xfId="8" applyFont="1" applyFill="1" applyBorder="1" applyAlignment="1">
      <alignment horizontal="right" vertical="top" wrapText="1"/>
    </xf>
    <xf numFmtId="0" fontId="73" fillId="0" borderId="66" xfId="8" applyFont="1" applyFill="1" applyBorder="1" applyAlignment="1">
      <alignment horizontal="lef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3" fillId="0" borderId="66" xfId="8" quotePrefix="1" applyFont="1" applyFill="1" applyBorder="1" applyAlignment="1">
      <alignment horizontal="left" vertical="top" wrapText="1"/>
    </xf>
    <xf numFmtId="0" fontId="72" fillId="0" borderId="66" xfId="8" applyFont="1" applyFill="1" applyBorder="1" applyAlignment="1">
      <alignment horizontal="left" vertical="top" wrapText="1"/>
    </xf>
    <xf numFmtId="0" fontId="55" fillId="0" borderId="0" xfId="8" applyFont="1" applyFill="1" applyAlignment="1">
      <alignment horizontal="left" vertical="center"/>
    </xf>
    <xf numFmtId="0" fontId="25" fillId="0" borderId="0" xfId="8" applyFill="1" applyAlignment="1">
      <alignment vertical="center"/>
    </xf>
    <xf numFmtId="0" fontId="25" fillId="0" borderId="92" xfId="8" applyFont="1" applyFill="1" applyBorder="1" applyAlignment="1">
      <alignment horizontal="left" vertical="center"/>
    </xf>
    <xf numFmtId="0" fontId="56" fillId="0" borderId="93" xfId="8" applyFont="1" applyFill="1" applyBorder="1" applyAlignment="1">
      <alignment horizontal="left" vertical="center"/>
    </xf>
    <xf numFmtId="0" fontId="25" fillId="0" borderId="17" xfId="8" applyFont="1" applyFill="1" applyBorder="1" applyAlignment="1">
      <alignment horizontal="left" vertical="center"/>
    </xf>
    <xf numFmtId="0" fontId="56" fillId="0" borderId="17" xfId="8" applyFont="1" applyFill="1" applyBorder="1" applyAlignment="1">
      <alignment horizontal="left" vertical="center"/>
    </xf>
    <xf numFmtId="0" fontId="25" fillId="0" borderId="0" xfId="8" applyFill="1" applyBorder="1" applyAlignment="1">
      <alignment vertical="center"/>
    </xf>
    <xf numFmtId="0" fontId="56" fillId="0" borderId="93" xfId="8" applyFont="1" applyFill="1" applyBorder="1" applyAlignment="1">
      <alignment vertical="center"/>
    </xf>
    <xf numFmtId="0" fontId="62" fillId="0" borderId="86" xfId="8" applyFont="1" applyFill="1" applyBorder="1" applyAlignment="1">
      <alignment horizontal="left"/>
    </xf>
    <xf numFmtId="0" fontId="62" fillId="0" borderId="101" xfId="8" applyFont="1" applyFill="1" applyBorder="1" applyAlignment="1">
      <alignment horizontal="left" vertical="center"/>
    </xf>
    <xf numFmtId="0" fontId="59" fillId="0" borderId="101" xfId="8" applyFont="1" applyFill="1" applyBorder="1" applyAlignment="1">
      <alignment horizontal="left"/>
    </xf>
    <xf numFmtId="0" fontId="63" fillId="0" borderId="101" xfId="8" applyFont="1" applyFill="1" applyBorder="1" applyAlignment="1">
      <alignment horizontal="center" vertical="center"/>
    </xf>
    <xf numFmtId="0" fontId="62" fillId="0" borderId="102" xfId="8" applyFont="1" applyFill="1" applyBorder="1" applyAlignment="1">
      <alignment horizontal="left" vertical="center"/>
    </xf>
    <xf numFmtId="0" fontId="68" fillId="0" borderId="95" xfId="8" applyFont="1" applyFill="1" applyBorder="1" applyAlignment="1">
      <alignment horizontal="left" vertical="center"/>
    </xf>
    <xf numFmtId="0" fontId="58" fillId="0" borderId="0" xfId="8" applyFont="1" applyFill="1" applyBorder="1" applyAlignment="1">
      <alignment horizontal="center" vertical="center" wrapText="1"/>
    </xf>
    <xf numFmtId="0" fontId="59" fillId="0" borderId="101" xfId="8" applyFont="1" applyFill="1" applyBorder="1" applyAlignment="1">
      <alignment vertical="center" wrapText="1"/>
    </xf>
    <xf numFmtId="0" fontId="59" fillId="0" borderId="120" xfId="8" applyFont="1" applyFill="1" applyBorder="1" applyAlignment="1">
      <alignment vertical="center" wrapText="1"/>
    </xf>
    <xf numFmtId="0" fontId="83" fillId="0" borderId="0" xfId="8" applyFont="1" applyFill="1" applyBorder="1" applyAlignment="1">
      <alignment horizontal="center" vertical="center"/>
    </xf>
    <xf numFmtId="0" fontId="71" fillId="0" borderId="89" xfId="8" applyFont="1" applyFill="1" applyBorder="1" applyAlignment="1">
      <alignment horizontal="left" vertical="center"/>
    </xf>
    <xf numFmtId="0" fontId="71" fillId="0" borderId="122" xfId="8" applyFont="1" applyFill="1" applyBorder="1" applyAlignment="1">
      <alignment horizontal="right" vertical="center" wrapText="1"/>
    </xf>
    <xf numFmtId="0" fontId="71" fillId="0" borderId="116" xfId="8" applyFont="1" applyFill="1" applyBorder="1" applyAlignment="1">
      <alignment horizontal="right" vertical="center"/>
    </xf>
    <xf numFmtId="171" fontId="71" fillId="0" borderId="78" xfId="8" applyNumberFormat="1" applyFont="1" applyFill="1" applyBorder="1" applyAlignment="1">
      <alignment horizontal="right" vertical="center"/>
    </xf>
    <xf numFmtId="171" fontId="71" fillId="0" borderId="71" xfId="8" applyNumberFormat="1" applyFont="1" applyFill="1" applyBorder="1" applyAlignment="1">
      <alignment horizontal="right" vertical="center"/>
    </xf>
    <xf numFmtId="171" fontId="71" fillId="0" borderId="77" xfId="8" applyNumberFormat="1" applyFont="1" applyFill="1" applyBorder="1" applyAlignment="1">
      <alignment horizontal="right" vertical="center"/>
    </xf>
    <xf numFmtId="0" fontId="63" fillId="0" borderId="105" xfId="8" applyFont="1" applyFill="1" applyBorder="1" applyAlignment="1">
      <alignment horizontal="left" vertical="center"/>
    </xf>
    <xf numFmtId="0" fontId="62" fillId="0" borderId="105" xfId="8" applyFont="1" applyFill="1" applyBorder="1" applyAlignment="1">
      <alignment horizontal="left" vertical="center"/>
    </xf>
    <xf numFmtId="0" fontId="63" fillId="0" borderId="79" xfId="8" applyFont="1" applyFill="1" applyBorder="1" applyAlignment="1">
      <alignment horizontal="center" vertical="center"/>
    </xf>
    <xf numFmtId="0" fontId="63" fillId="0" borderId="77" xfId="8" applyFont="1" applyFill="1" applyBorder="1" applyAlignment="1">
      <alignment horizontal="left" vertical="center"/>
    </xf>
    <xf numFmtId="0" fontId="62" fillId="0" borderId="79" xfId="8" applyFont="1" applyFill="1" applyBorder="1" applyAlignment="1">
      <alignment horizontal="left" vertical="center"/>
    </xf>
    <xf numFmtId="169" fontId="63" fillId="0" borderId="99" xfId="8" applyNumberFormat="1" applyFont="1" applyFill="1" applyBorder="1" applyAlignment="1">
      <alignment horizontal="center" vertical="center"/>
    </xf>
    <xf numFmtId="0" fontId="63" fillId="0" borderId="107" xfId="8" applyFont="1" applyFill="1" applyBorder="1" applyAlignment="1">
      <alignment horizontal="left" vertical="center"/>
    </xf>
    <xf numFmtId="0" fontId="63" fillId="0" borderId="108" xfId="8" applyFont="1" applyFill="1" applyBorder="1" applyAlignment="1">
      <alignment horizontal="left" vertical="center"/>
    </xf>
    <xf numFmtId="0" fontId="62" fillId="0" borderId="107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center" vertical="center"/>
    </xf>
    <xf numFmtId="0" fontId="58" fillId="0" borderId="43" xfId="8" applyFont="1" applyFill="1" applyBorder="1" applyAlignment="1">
      <alignment horizontal="right" vertical="center"/>
    </xf>
    <xf numFmtId="0" fontId="71" fillId="0" borderId="43" xfId="8" applyFont="1" applyFill="1" applyBorder="1" applyAlignment="1">
      <alignment horizontal="center" vertical="center"/>
    </xf>
    <xf numFmtId="171" fontId="71" fillId="0" borderId="75" xfId="8" applyNumberFormat="1" applyFont="1" applyFill="1" applyBorder="1" applyAlignment="1">
      <alignment horizontal="right" vertical="center"/>
    </xf>
    <xf numFmtId="171" fontId="71" fillId="0" borderId="76" xfId="8" applyNumberFormat="1" applyFont="1" applyFill="1" applyBorder="1" applyAlignment="1">
      <alignment horizontal="right" vertical="center"/>
    </xf>
    <xf numFmtId="171" fontId="71" fillId="0" borderId="54" xfId="8" applyNumberFormat="1" applyFont="1" applyFill="1" applyBorder="1" applyAlignment="1">
      <alignment horizontal="right" vertical="center"/>
    </xf>
    <xf numFmtId="0" fontId="28" fillId="0" borderId="92" xfId="8" applyFont="1" applyFill="1" applyBorder="1" applyAlignment="1">
      <alignment vertical="center"/>
    </xf>
    <xf numFmtId="0" fontId="60" fillId="0" borderId="97" xfId="8" applyFont="1" applyFill="1" applyBorder="1" applyAlignment="1">
      <alignment horizontal="left" vertical="center"/>
    </xf>
    <xf numFmtId="0" fontId="60" fillId="0" borderId="0" xfId="8" applyFont="1" applyFill="1" applyBorder="1" applyAlignment="1">
      <alignment horizontal="left" vertical="center"/>
    </xf>
    <xf numFmtId="0" fontId="60" fillId="0" borderId="29" xfId="8" applyFont="1" applyFill="1" applyBorder="1" applyAlignment="1">
      <alignment horizontal="left" vertical="center"/>
    </xf>
    <xf numFmtId="0" fontId="28" fillId="0" borderId="97" xfId="8" applyFont="1" applyFill="1" applyBorder="1" applyAlignment="1">
      <alignment horizontal="left" vertical="center"/>
    </xf>
    <xf numFmtId="0" fontId="28" fillId="0" borderId="0" xfId="8" applyFont="1" applyFill="1" applyBorder="1" applyAlignment="1">
      <alignment horizontal="left" vertical="center"/>
    </xf>
    <xf numFmtId="0" fontId="28" fillId="0" borderId="29" xfId="8" applyFont="1" applyFill="1" applyBorder="1" applyAlignment="1">
      <alignment horizontal="left" vertical="center"/>
    </xf>
    <xf numFmtId="0" fontId="28" fillId="0" borderId="0" xfId="8" applyFont="1" applyFill="1" applyAlignment="1">
      <alignment horizontal="left" vertical="center"/>
    </xf>
    <xf numFmtId="0" fontId="58" fillId="0" borderId="97" xfId="8" applyFont="1" applyFill="1" applyBorder="1" applyAlignment="1" applyProtection="1">
      <alignment horizontal="center" vertical="center"/>
      <protection locked="0"/>
    </xf>
    <xf numFmtId="0" fontId="84" fillId="0" borderId="0" xfId="8" applyFont="1" applyFill="1" applyBorder="1" applyAlignment="1">
      <alignment horizontal="left"/>
    </xf>
    <xf numFmtId="0" fontId="62" fillId="0" borderId="88" xfId="8" applyFont="1" applyFill="1" applyBorder="1" applyAlignment="1">
      <alignment horizontal="left" vertical="center"/>
    </xf>
    <xf numFmtId="0" fontId="66" fillId="0" borderId="29" xfId="8" applyFont="1" applyFill="1" applyBorder="1" applyAlignment="1">
      <alignment vertical="center"/>
    </xf>
    <xf numFmtId="0" fontId="60" fillId="0" borderId="100" xfId="8" applyFont="1" applyFill="1" applyBorder="1" applyAlignment="1">
      <alignment vertical="center"/>
    </xf>
    <xf numFmtId="0" fontId="60" fillId="0" borderId="101" xfId="8" applyFont="1" applyFill="1" applyBorder="1" applyAlignment="1">
      <alignment vertical="center"/>
    </xf>
    <xf numFmtId="0" fontId="60" fillId="0" borderId="102" xfId="8" applyFont="1" applyFill="1" applyBorder="1" applyAlignment="1">
      <alignment vertical="center"/>
    </xf>
    <xf numFmtId="0" fontId="25" fillId="0" borderId="29" xfId="8" applyFill="1" applyBorder="1" applyAlignment="1">
      <alignment vertical="center"/>
    </xf>
    <xf numFmtId="0" fontId="66" fillId="0" borderId="13" xfId="8" applyFont="1" applyFill="1" applyBorder="1" applyAlignment="1">
      <alignment vertical="center"/>
    </xf>
    <xf numFmtId="0" fontId="63" fillId="0" borderId="0" xfId="8" applyFont="1" applyFill="1" applyBorder="1" applyAlignment="1">
      <alignment horizontal="center" vertical="center" wrapText="1"/>
    </xf>
    <xf numFmtId="0" fontId="25" fillId="0" borderId="0" xfId="8" applyFill="1" applyBorder="1" applyAlignment="1">
      <alignment wrapText="1"/>
    </xf>
    <xf numFmtId="171" fontId="58" fillId="0" borderId="43" xfId="8" applyNumberFormat="1" applyFont="1" applyFill="1" applyBorder="1" applyAlignment="1">
      <alignment horizontal="center" vertical="center"/>
    </xf>
    <xf numFmtId="0" fontId="56" fillId="0" borderId="92" xfId="8" applyFont="1" applyFill="1" applyBorder="1" applyAlignment="1">
      <alignment horizontal="left" vertical="center"/>
    </xf>
    <xf numFmtId="3" fontId="23" fillId="2" borderId="62" xfId="0" applyNumberFormat="1" applyFont="1" applyFill="1" applyBorder="1" applyAlignment="1" applyProtection="1">
      <alignment vertical="center"/>
    </xf>
    <xf numFmtId="3" fontId="22" fillId="0" borderId="62" xfId="0" applyNumberFormat="1" applyFont="1" applyBorder="1" applyAlignment="1" applyProtection="1">
      <alignment vertical="center"/>
    </xf>
    <xf numFmtId="3" fontId="28" fillId="0" borderId="62" xfId="0" applyNumberFormat="1" applyFont="1" applyFill="1" applyBorder="1" applyAlignment="1" applyProtection="1">
      <alignment vertical="center"/>
    </xf>
    <xf numFmtId="3" fontId="22" fillId="0" borderId="62" xfId="0" applyNumberFormat="1" applyFont="1" applyFill="1" applyBorder="1" applyAlignment="1" applyProtection="1">
      <alignment vertical="center"/>
    </xf>
    <xf numFmtId="3" fontId="22" fillId="3" borderId="62" xfId="0" applyNumberFormat="1" applyFont="1" applyFill="1" applyBorder="1" applyAlignment="1" applyProtection="1">
      <alignment vertical="center"/>
    </xf>
    <xf numFmtId="3" fontId="22" fillId="4" borderId="62" xfId="0" applyNumberFormat="1" applyFont="1" applyFill="1" applyBorder="1" applyAlignment="1" applyProtection="1">
      <alignment vertical="center"/>
    </xf>
    <xf numFmtId="3" fontId="22" fillId="4" borderId="62" xfId="0" applyNumberFormat="1" applyFont="1" applyFill="1" applyBorder="1" applyAlignment="1">
      <alignment vertical="center"/>
    </xf>
    <xf numFmtId="3" fontId="28" fillId="0" borderId="62" xfId="0" applyNumberFormat="1" applyFont="1" applyBorder="1" applyAlignment="1" applyProtection="1">
      <alignment vertical="center"/>
    </xf>
    <xf numFmtId="3" fontId="23" fillId="0" borderId="62" xfId="0" applyNumberFormat="1" applyFont="1" applyBorder="1" applyAlignment="1" applyProtection="1">
      <alignment vertical="center"/>
    </xf>
    <xf numFmtId="3" fontId="22" fillId="2" borderId="62" xfId="0" applyNumberFormat="1" applyFont="1" applyFill="1" applyBorder="1" applyAlignment="1" applyProtection="1">
      <alignment vertical="center"/>
    </xf>
    <xf numFmtId="0" fontId="22" fillId="0" borderId="0" xfId="0" applyFont="1" applyAlignment="1">
      <alignment vertical="center"/>
    </xf>
    <xf numFmtId="3" fontId="23" fillId="5" borderId="62" xfId="0" applyNumberFormat="1" applyFont="1" applyFill="1" applyBorder="1" applyAlignment="1" applyProtection="1">
      <alignment vertical="center"/>
    </xf>
    <xf numFmtId="3" fontId="26" fillId="2" borderId="62" xfId="0" applyNumberFormat="1" applyFont="1" applyFill="1" applyBorder="1" applyAlignment="1" applyProtection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22" fillId="0" borderId="62" xfId="0" applyNumberFormat="1" applyFont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3" fontId="22" fillId="0" borderId="62" xfId="0" applyNumberFormat="1" applyFont="1" applyBorder="1"/>
    <xf numFmtId="3" fontId="33" fillId="2" borderId="62" xfId="0" applyNumberFormat="1" applyFont="1" applyFill="1" applyBorder="1" applyAlignment="1">
      <alignment vertical="center"/>
    </xf>
    <xf numFmtId="3" fontId="23" fillId="2" borderId="62" xfId="0" applyNumberFormat="1" applyFont="1" applyFill="1" applyBorder="1" applyAlignment="1">
      <alignment vertical="center"/>
    </xf>
    <xf numFmtId="3" fontId="22" fillId="2" borderId="62" xfId="0" applyNumberFormat="1" applyFont="1" applyFill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33" fillId="5" borderId="62" xfId="0" applyNumberFormat="1" applyFont="1" applyFill="1" applyBorder="1" applyAlignment="1">
      <alignment vertical="center"/>
    </xf>
    <xf numFmtId="0" fontId="25" fillId="0" borderId="0" xfId="8" applyFill="1" applyAlignment="1">
      <alignment vertical="center"/>
    </xf>
    <xf numFmtId="0" fontId="25" fillId="0" borderId="0" xfId="8" applyFill="1" applyBorder="1" applyAlignment="1">
      <alignment vertical="center"/>
    </xf>
    <xf numFmtId="0" fontId="56" fillId="0" borderId="92" xfId="8" applyFont="1" applyFill="1" applyBorder="1" applyAlignment="1">
      <alignment vertical="center"/>
    </xf>
    <xf numFmtId="0" fontId="25" fillId="0" borderId="93" xfId="8" applyFill="1" applyBorder="1" applyAlignment="1">
      <alignment vertical="center"/>
    </xf>
    <xf numFmtId="0" fontId="10" fillId="0" borderId="0" xfId="0" applyFont="1" applyAlignment="1">
      <alignment horizontal="justify" vertical="top" wrapText="1"/>
    </xf>
    <xf numFmtId="0" fontId="58" fillId="0" borderId="0" xfId="8" applyFont="1" applyFill="1" applyAlignment="1">
      <alignment vertical="center"/>
    </xf>
    <xf numFmtId="0" fontId="63" fillId="0" borderId="100" xfId="8" applyFont="1" applyFill="1" applyBorder="1" applyAlignment="1">
      <alignment horizontal="left" vertical="center"/>
    </xf>
    <xf numFmtId="0" fontId="24" fillId="0" borderId="101" xfId="8" applyFont="1" applyFill="1" applyBorder="1" applyAlignment="1">
      <alignment horizontal="left"/>
    </xf>
    <xf numFmtId="0" fontId="24" fillId="0" borderId="99" xfId="8" applyFont="1" applyFill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3" fillId="0" borderId="0" xfId="0" applyFont="1"/>
    <xf numFmtId="0" fontId="79" fillId="0" borderId="90" xfId="0" applyFont="1" applyBorder="1" applyAlignment="1">
      <alignment vertical="center"/>
    </xf>
    <xf numFmtId="0" fontId="79" fillId="0" borderId="91" xfId="0" applyFont="1" applyBorder="1" applyAlignment="1">
      <alignment vertical="center"/>
    </xf>
    <xf numFmtId="0" fontId="4" fillId="0" borderId="89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9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25" fillId="0" borderId="0" xfId="8" applyFill="1" applyAlignment="1">
      <alignment vertical="center"/>
    </xf>
    <xf numFmtId="0" fontId="25" fillId="0" borderId="0" xfId="8" applyFill="1" applyBorder="1" applyAlignment="1">
      <alignment vertical="center"/>
    </xf>
    <xf numFmtId="0" fontId="56" fillId="0" borderId="92" xfId="8" applyFont="1" applyFill="1" applyBorder="1" applyAlignment="1">
      <alignment vertical="center"/>
    </xf>
    <xf numFmtId="0" fontId="79" fillId="0" borderId="0" xfId="0" applyFont="1" applyBorder="1" applyAlignment="1">
      <alignment vertical="center"/>
    </xf>
    <xf numFmtId="0" fontId="59" fillId="0" borderId="29" xfId="8" applyFont="1" applyFill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5" fillId="9" borderId="0" xfId="8" applyFill="1" applyAlignment="1">
      <alignment vertical="center"/>
    </xf>
    <xf numFmtId="0" fontId="23" fillId="0" borderId="0" xfId="2" applyNumberFormat="1" applyFont="1" applyAlignment="1">
      <alignment vertical="top"/>
    </xf>
    <xf numFmtId="0" fontId="22" fillId="3" borderId="0" xfId="2" applyFont="1" applyFill="1" applyAlignment="1">
      <alignment horizontal="center" vertical="top"/>
    </xf>
    <xf numFmtId="0" fontId="22" fillId="3" borderId="56" xfId="2" applyFont="1" applyFill="1" applyBorder="1" applyAlignment="1">
      <alignment horizontal="center" vertical="top"/>
    </xf>
    <xf numFmtId="0" fontId="22" fillId="3" borderId="61" xfId="2" applyFont="1" applyFill="1" applyBorder="1" applyAlignment="1">
      <alignment horizontal="center" vertical="top"/>
    </xf>
    <xf numFmtId="0" fontId="23" fillId="2" borderId="62" xfId="2" applyFont="1" applyFill="1" applyBorder="1" applyAlignment="1" applyProtection="1">
      <alignment vertical="top" wrapText="1"/>
    </xf>
    <xf numFmtId="0" fontId="23" fillId="2" borderId="62" xfId="2" applyFont="1" applyFill="1" applyBorder="1" applyAlignment="1" applyProtection="1">
      <alignment horizontal="left" vertical="top" wrapText="1"/>
    </xf>
    <xf numFmtId="0" fontId="23" fillId="2" borderId="62" xfId="2" applyFont="1" applyFill="1" applyBorder="1" applyAlignment="1" applyProtection="1">
      <alignment horizontal="left" vertical="top"/>
    </xf>
    <xf numFmtId="0" fontId="22" fillId="0" borderId="62" xfId="2" applyFont="1" applyBorder="1" applyAlignment="1" applyProtection="1">
      <alignment horizontal="left" vertical="top"/>
    </xf>
    <xf numFmtId="0" fontId="22" fillId="0" borderId="62" xfId="2" applyFont="1" applyBorder="1" applyAlignment="1" applyProtection="1">
      <alignment horizontal="left" vertical="top" wrapText="1"/>
    </xf>
    <xf numFmtId="0" fontId="22" fillId="0" borderId="62" xfId="2" applyFont="1" applyFill="1" applyBorder="1" applyAlignment="1" applyProtection="1">
      <alignment horizontal="left" vertical="top" wrapText="1"/>
    </xf>
    <xf numFmtId="0" fontId="22" fillId="3" borderId="62" xfId="2" applyFont="1" applyFill="1" applyBorder="1" applyAlignment="1" applyProtection="1">
      <alignment horizontal="left" vertical="top"/>
    </xf>
    <xf numFmtId="0" fontId="22" fillId="2" borderId="62" xfId="2" applyFont="1" applyFill="1" applyBorder="1" applyAlignment="1" applyProtection="1">
      <alignment vertical="top"/>
    </xf>
    <xf numFmtId="0" fontId="22" fillId="3" borderId="55" xfId="2" applyFont="1" applyFill="1" applyBorder="1" applyAlignment="1" applyProtection="1">
      <alignment horizontal="center" vertical="top"/>
    </xf>
    <xf numFmtId="0" fontId="22" fillId="3" borderId="59" xfId="2" applyFont="1" applyFill="1" applyBorder="1" applyAlignment="1" applyProtection="1">
      <alignment horizontal="center" vertical="top"/>
    </xf>
    <xf numFmtId="0" fontId="22" fillId="3" borderId="60" xfId="2" applyFont="1" applyFill="1" applyBorder="1" applyAlignment="1" applyProtection="1">
      <alignment horizontal="center" vertical="top"/>
    </xf>
    <xf numFmtId="37" fontId="23" fillId="2" borderId="62" xfId="2" applyNumberFormat="1" applyFont="1" applyFill="1" applyBorder="1" applyAlignment="1" applyProtection="1">
      <alignment vertical="top"/>
    </xf>
    <xf numFmtId="37" fontId="22" fillId="0" borderId="62" xfId="2" applyNumberFormat="1" applyFont="1" applyBorder="1" applyAlignment="1" applyProtection="1">
      <alignment vertical="top"/>
    </xf>
    <xf numFmtId="37" fontId="23" fillId="5" borderId="62" xfId="2" applyNumberFormat="1" applyFont="1" applyFill="1" applyBorder="1" applyAlignment="1" applyProtection="1">
      <alignment vertical="top"/>
    </xf>
    <xf numFmtId="37" fontId="22" fillId="4" borderId="62" xfId="2" applyNumberFormat="1" applyFont="1" applyFill="1" applyBorder="1" applyAlignment="1" applyProtection="1">
      <alignment vertical="top"/>
    </xf>
    <xf numFmtId="0" fontId="22" fillId="4" borderId="62" xfId="2" applyFont="1" applyFill="1" applyBorder="1" applyAlignment="1" applyProtection="1">
      <alignment horizontal="left" vertical="top"/>
    </xf>
    <xf numFmtId="37" fontId="22" fillId="3" borderId="62" xfId="2" applyNumberFormat="1" applyFont="1" applyFill="1" applyBorder="1" applyAlignment="1" applyProtection="1">
      <alignment vertical="top"/>
    </xf>
    <xf numFmtId="37" fontId="26" fillId="2" borderId="62" xfId="2" applyNumberFormat="1" applyFont="1" applyFill="1" applyBorder="1" applyAlignment="1" applyProtection="1">
      <alignment vertical="top"/>
    </xf>
    <xf numFmtId="37" fontId="22" fillId="2" borderId="62" xfId="2" applyNumberFormat="1" applyFont="1" applyFill="1" applyBorder="1" applyAlignment="1" applyProtection="1">
      <alignment vertical="top"/>
    </xf>
    <xf numFmtId="0" fontId="22" fillId="0" borderId="0" xfId="2" applyFont="1" applyAlignment="1" applyProtection="1">
      <alignment horizontal="left" vertical="top"/>
    </xf>
    <xf numFmtId="0" fontId="36" fillId="0" borderId="43" xfId="7" applyFont="1" applyBorder="1" applyAlignment="1">
      <alignment horizontal="left" wrapText="1"/>
    </xf>
    <xf numFmtId="0" fontId="85" fillId="0" borderId="43" xfId="7" applyFont="1" applyBorder="1" applyAlignment="1">
      <alignment horizontal="left" wrapText="1"/>
    </xf>
    <xf numFmtId="0" fontId="57" fillId="10" borderId="87" xfId="11" applyFont="1" applyFill="1" applyBorder="1" applyAlignment="1" applyProtection="1">
      <alignment horizontal="left" vertical="center" wrapText="1"/>
    </xf>
    <xf numFmtId="0" fontId="85" fillId="0" borderId="66" xfId="7" applyFont="1" applyBorder="1" applyAlignment="1">
      <alignment horizontal="left" wrapText="1"/>
    </xf>
    <xf numFmtId="0" fontId="85" fillId="0" borderId="87" xfId="11" applyFont="1" applyFill="1" applyBorder="1" applyAlignment="1" applyProtection="1">
      <alignment horizontal="left" wrapText="1"/>
    </xf>
    <xf numFmtId="0" fontId="57" fillId="0" borderId="87" xfId="11" applyFont="1" applyFill="1" applyBorder="1" applyAlignment="1" applyProtection="1">
      <alignment horizontal="left" wrapText="1"/>
    </xf>
    <xf numFmtId="168" fontId="40" fillId="4" borderId="43" xfId="5" applyNumberFormat="1" applyFont="1" applyFill="1" applyBorder="1" applyAlignment="1">
      <alignment horizontal="right" vertical="center"/>
    </xf>
    <xf numFmtId="0" fontId="57" fillId="4" borderId="66" xfId="7" applyFont="1" applyFill="1" applyBorder="1" applyAlignment="1">
      <alignment horizontal="left" vertical="center" wrapText="1"/>
    </xf>
    <xf numFmtId="0" fontId="85" fillId="0" borderId="66" xfId="7" applyFont="1" applyFill="1" applyBorder="1" applyAlignment="1">
      <alignment horizontal="left" wrapText="1"/>
    </xf>
    <xf numFmtId="0" fontId="57" fillId="4" borderId="101" xfId="11" applyFont="1" applyFill="1" applyBorder="1" applyAlignment="1" applyProtection="1">
      <alignment horizontal="left" vertical="center" wrapText="1"/>
    </xf>
    <xf numFmtId="0" fontId="57" fillId="3" borderId="86" xfId="11" applyFont="1" applyFill="1" applyBorder="1" applyAlignment="1" applyProtection="1">
      <alignment horizontal="left" vertical="center" wrapText="1"/>
    </xf>
    <xf numFmtId="0" fontId="85" fillId="0" borderId="43" xfId="7" applyFont="1" applyFill="1" applyBorder="1" applyAlignment="1">
      <alignment horizontal="left" wrapText="1"/>
    </xf>
    <xf numFmtId="0" fontId="57" fillId="0" borderId="66" xfId="7" applyFont="1" applyFill="1" applyBorder="1" applyAlignment="1">
      <alignment horizontal="left" vertical="center" wrapText="1"/>
    </xf>
    <xf numFmtId="0" fontId="57" fillId="4" borderId="43" xfId="7" applyFont="1" applyFill="1" applyBorder="1" applyAlignment="1">
      <alignment horizontal="left" vertical="center" wrapText="1"/>
    </xf>
    <xf numFmtId="0" fontId="57" fillId="4" borderId="43" xfId="11" applyFont="1" applyFill="1" applyBorder="1" applyAlignment="1" applyProtection="1">
      <alignment horizontal="left" vertical="center" wrapText="1"/>
    </xf>
    <xf numFmtId="0" fontId="57" fillId="3" borderId="43" xfId="11" applyFont="1" applyFill="1" applyBorder="1" applyAlignment="1" applyProtection="1">
      <alignment horizontal="left" vertical="center" wrapText="1"/>
    </xf>
    <xf numFmtId="0" fontId="57" fillId="10" borderId="43" xfId="7" applyFont="1" applyFill="1" applyBorder="1" applyAlignment="1">
      <alignment horizontal="left" vertical="center" wrapText="1"/>
    </xf>
    <xf numFmtId="0" fontId="57" fillId="0" borderId="74" xfId="7" applyFont="1" applyFill="1" applyBorder="1" applyAlignment="1">
      <alignment horizontal="left" vertical="center" wrapText="1"/>
    </xf>
    <xf numFmtId="3" fontId="57" fillId="10" borderId="43" xfId="7" applyNumberFormat="1" applyFont="1" applyFill="1" applyBorder="1" applyAlignment="1">
      <alignment vertical="center" wrapText="1"/>
    </xf>
    <xf numFmtId="3" fontId="57" fillId="10" borderId="75" xfId="7" applyNumberFormat="1" applyFont="1" applyFill="1" applyBorder="1" applyAlignment="1">
      <alignment vertical="center" wrapText="1"/>
    </xf>
    <xf numFmtId="168" fontId="40" fillId="4" borderId="43" xfId="7" applyNumberFormat="1" applyFont="1" applyFill="1" applyBorder="1" applyAlignment="1">
      <alignment horizontal="right" vertical="center"/>
    </xf>
    <xf numFmtId="168" fontId="36" fillId="4" borderId="43" xfId="7" applyNumberFormat="1" applyFont="1" applyFill="1" applyBorder="1" applyAlignment="1">
      <alignment horizontal="right"/>
    </xf>
    <xf numFmtId="174" fontId="57" fillId="3" borderId="87" xfId="0" applyNumberFormat="1" applyFont="1" applyFill="1" applyBorder="1" applyAlignment="1" applyProtection="1">
      <alignment horizontal="center"/>
    </xf>
    <xf numFmtId="174" fontId="57" fillId="3" borderId="79" xfId="0" applyNumberFormat="1" applyFont="1" applyFill="1" applyBorder="1" applyAlignment="1" applyProtection="1">
      <alignment horizontal="center"/>
    </xf>
    <xf numFmtId="0" fontId="57" fillId="3" borderId="86" xfId="0" applyFont="1" applyFill="1" applyBorder="1" applyAlignment="1" applyProtection="1">
      <alignment horizontal="left" vertical="center"/>
    </xf>
    <xf numFmtId="0" fontId="85" fillId="0" borderId="0" xfId="7" applyFont="1" applyAlignment="1">
      <alignment wrapText="1"/>
    </xf>
    <xf numFmtId="168" fontId="85" fillId="0" borderId="90" xfId="7" applyNumberFormat="1" applyFont="1" applyFill="1" applyBorder="1" applyAlignment="1">
      <alignment horizontal="right" wrapText="1"/>
    </xf>
    <xf numFmtId="168" fontId="85" fillId="0" borderId="91" xfId="7" applyNumberFormat="1" applyFont="1" applyFill="1" applyBorder="1" applyAlignment="1">
      <alignment horizontal="right" wrapText="1"/>
    </xf>
    <xf numFmtId="0" fontId="57" fillId="10" borderId="71" xfId="15" applyFont="1" applyFill="1" applyBorder="1" applyAlignment="1" applyProtection="1">
      <alignment horizontal="left" wrapText="1"/>
    </xf>
    <xf numFmtId="0" fontId="57" fillId="10" borderId="43" xfId="15" applyFont="1" applyFill="1" applyBorder="1" applyAlignment="1" applyProtection="1">
      <alignment horizontal="left" wrapText="1"/>
    </xf>
    <xf numFmtId="168" fontId="40" fillId="10" borderId="43" xfId="7" applyNumberFormat="1" applyFont="1" applyFill="1" applyBorder="1" applyAlignment="1">
      <alignment horizontal="right" vertical="center"/>
    </xf>
    <xf numFmtId="171" fontId="71" fillId="0" borderId="89" xfId="8" applyNumberFormat="1" applyFont="1" applyFill="1" applyBorder="1" applyAlignment="1">
      <alignment horizontal="right" vertical="center"/>
    </xf>
    <xf numFmtId="0" fontId="73" fillId="0" borderId="86" xfId="8" applyFont="1" applyFill="1" applyBorder="1" applyAlignment="1">
      <alignment horizontal="center" vertical="center" wrapText="1"/>
    </xf>
    <xf numFmtId="0" fontId="73" fillId="0" borderId="77" xfId="8" applyFont="1" applyFill="1" applyBorder="1" applyAlignment="1">
      <alignment horizontal="center" vertical="center" wrapText="1"/>
    </xf>
    <xf numFmtId="0" fontId="73" fillId="0" borderId="89" xfId="8" applyFont="1" applyFill="1" applyBorder="1" applyAlignment="1">
      <alignment horizontal="center" vertical="center" wrapText="1"/>
    </xf>
    <xf numFmtId="0" fontId="72" fillId="0" borderId="71" xfId="8" applyFont="1" applyFill="1" applyBorder="1" applyAlignment="1">
      <alignment horizontal="left" vertical="top" wrapText="1"/>
    </xf>
    <xf numFmtId="0" fontId="72" fillId="0" borderId="43" xfId="8" applyFont="1" applyFill="1" applyBorder="1" applyAlignment="1">
      <alignment horizontal="left" vertical="top" wrapText="1"/>
    </xf>
    <xf numFmtId="0" fontId="73" fillId="0" borderId="71" xfId="8" applyFont="1" applyFill="1" applyBorder="1" applyAlignment="1">
      <alignment horizontal="center" vertical="center" wrapText="1"/>
    </xf>
    <xf numFmtId="0" fontId="73" fillId="0" borderId="43" xfId="8" applyFont="1" applyFill="1" applyBorder="1" applyAlignment="1">
      <alignment horizontal="center" vertical="center" wrapText="1"/>
    </xf>
    <xf numFmtId="171" fontId="71" fillId="0" borderId="43" xfId="8" applyNumberFormat="1" applyFont="1" applyFill="1" applyBorder="1" applyAlignment="1">
      <alignment horizontal="right" vertical="center"/>
    </xf>
    <xf numFmtId="0" fontId="73" fillId="0" borderId="43" xfId="8" applyFont="1" applyFill="1" applyBorder="1" applyAlignment="1">
      <alignment horizontal="left" vertical="top" wrapText="1"/>
    </xf>
    <xf numFmtId="0" fontId="73" fillId="0" borderId="71" xfId="8" quotePrefix="1" applyFont="1" applyFill="1" applyBorder="1" applyAlignment="1">
      <alignment horizontal="left" vertical="top" wrapText="1"/>
    </xf>
    <xf numFmtId="0" fontId="73" fillId="0" borderId="43" xfId="8" quotePrefix="1" applyFont="1" applyFill="1" applyBorder="1" applyAlignment="1">
      <alignment horizontal="left" vertical="top" wrapText="1"/>
    </xf>
    <xf numFmtId="0" fontId="73" fillId="0" borderId="118" xfId="8" applyFont="1" applyFill="1" applyBorder="1" applyAlignment="1">
      <alignment horizontal="center" vertical="center" wrapText="1"/>
    </xf>
    <xf numFmtId="0" fontId="71" fillId="0" borderId="89" xfId="8" applyFont="1" applyFill="1" applyBorder="1" applyAlignment="1">
      <alignment horizontal="left" vertical="center"/>
    </xf>
    <xf numFmtId="0" fontId="58" fillId="0" borderId="17" xfId="8" applyFont="1" applyFill="1" applyBorder="1" applyAlignment="1">
      <alignment horizontal="center" vertical="center"/>
    </xf>
    <xf numFmtId="0" fontId="58" fillId="0" borderId="99" xfId="8" applyFont="1" applyFill="1" applyBorder="1" applyAlignment="1">
      <alignment horizontal="center" vertical="center"/>
    </xf>
    <xf numFmtId="0" fontId="63" fillId="0" borderId="99" xfId="8" applyFont="1" applyFill="1" applyBorder="1" applyAlignment="1">
      <alignment horizontal="left"/>
    </xf>
    <xf numFmtId="0" fontId="28" fillId="0" borderId="0" xfId="8" applyFont="1" applyFill="1" applyBorder="1" applyAlignment="1">
      <alignment horizontal="center" vertical="top"/>
    </xf>
    <xf numFmtId="0" fontId="62" fillId="0" borderId="97" xfId="8" applyFont="1" applyFill="1" applyBorder="1" applyAlignment="1">
      <alignment horizontal="left" vertical="center"/>
    </xf>
    <xf numFmtId="0" fontId="62" fillId="0" borderId="98" xfId="8" applyFont="1" applyFill="1" applyBorder="1" applyAlignment="1">
      <alignment horizontal="left" vertical="center"/>
    </xf>
    <xf numFmtId="1" fontId="59" fillId="0" borderId="99" xfId="8" applyNumberFormat="1" applyFont="1" applyFill="1" applyBorder="1" applyAlignment="1">
      <alignment horizontal="left" vertical="center"/>
    </xf>
    <xf numFmtId="0" fontId="59" fillId="0" borderId="107" xfId="8" applyFont="1" applyFill="1" applyBorder="1" applyAlignment="1">
      <alignment vertical="center" wrapText="1"/>
    </xf>
    <xf numFmtId="0" fontId="59" fillId="0" borderId="99" xfId="8" applyFont="1" applyFill="1" applyBorder="1" applyAlignment="1">
      <alignment vertical="center" wrapText="1"/>
    </xf>
    <xf numFmtId="0" fontId="59" fillId="0" borderId="99" xfId="8" applyFont="1" applyFill="1" applyBorder="1" applyAlignment="1">
      <alignment vertical="top" wrapText="1"/>
    </xf>
    <xf numFmtId="0" fontId="59" fillId="0" borderId="107" xfId="8" applyFont="1" applyFill="1" applyBorder="1" applyAlignment="1">
      <alignment vertical="top" wrapText="1"/>
    </xf>
    <xf numFmtId="49" fontId="28" fillId="0" borderId="43" xfId="8" applyNumberFormat="1" applyFont="1" applyFill="1" applyBorder="1" applyAlignment="1">
      <alignment horizontal="center" vertical="top" wrapText="1"/>
    </xf>
    <xf numFmtId="0" fontId="59" fillId="0" borderId="90" xfId="8" applyFont="1" applyFill="1" applyBorder="1" applyAlignment="1">
      <alignment vertical="center"/>
    </xf>
    <xf numFmtId="0" fontId="59" fillId="0" borderId="91" xfId="8" applyFont="1" applyFill="1" applyBorder="1" applyAlignment="1">
      <alignment vertical="center"/>
    </xf>
    <xf numFmtId="49" fontId="28" fillId="0" borderId="78" xfId="8" applyNumberFormat="1" applyFont="1" applyFill="1" applyBorder="1" applyAlignment="1">
      <alignment horizontal="center" vertical="top" wrapText="1"/>
    </xf>
    <xf numFmtId="0" fontId="74" fillId="0" borderId="86" xfId="8" applyFont="1" applyFill="1" applyBorder="1" applyAlignment="1">
      <alignment horizontal="center" wrapText="1"/>
    </xf>
    <xf numFmtId="49" fontId="73" fillId="0" borderId="89" xfId="8" applyNumberFormat="1" applyFont="1" applyFill="1" applyBorder="1" applyAlignment="1">
      <alignment horizontal="center" vertical="top"/>
    </xf>
    <xf numFmtId="49" fontId="72" fillId="0" borderId="89" xfId="8" applyNumberFormat="1" applyFont="1" applyFill="1" applyBorder="1" applyAlignment="1">
      <alignment horizontal="center" vertical="top"/>
    </xf>
    <xf numFmtId="49" fontId="73" fillId="0" borderId="117" xfId="8" applyNumberFormat="1" applyFont="1" applyFill="1" applyBorder="1" applyAlignment="1">
      <alignment horizontal="center" vertical="top"/>
    </xf>
    <xf numFmtId="0" fontId="74" fillId="0" borderId="113" xfId="8" applyFont="1" applyFill="1" applyBorder="1" applyAlignment="1">
      <alignment horizontal="center" wrapText="1"/>
    </xf>
    <xf numFmtId="0" fontId="58" fillId="0" borderId="78" xfId="8" applyFont="1" applyFill="1" applyBorder="1" applyAlignment="1">
      <alignment horizontal="left" vertical="center"/>
    </xf>
    <xf numFmtId="171" fontId="71" fillId="0" borderId="89" xfId="8" applyNumberFormat="1" applyFont="1" applyFill="1" applyBorder="1" applyAlignment="1">
      <alignment vertical="center"/>
    </xf>
    <xf numFmtId="171" fontId="71" fillId="0" borderId="91" xfId="8" applyNumberFormat="1" applyFont="1" applyFill="1" applyBorder="1" applyAlignment="1">
      <alignment vertical="center"/>
    </xf>
    <xf numFmtId="0" fontId="55" fillId="0" borderId="0" xfId="17" quotePrefix="1" applyFont="1" applyFill="1" applyAlignment="1">
      <alignment horizontal="left" vertical="center"/>
    </xf>
    <xf numFmtId="0" fontId="59" fillId="0" borderId="0" xfId="17" applyFont="1" applyFill="1" applyAlignment="1">
      <alignment vertical="center"/>
    </xf>
    <xf numFmtId="0" fontId="59" fillId="0" borderId="0" xfId="17" applyFont="1" applyFill="1" applyBorder="1" applyAlignment="1">
      <alignment vertical="center"/>
    </xf>
    <xf numFmtId="0" fontId="59" fillId="0" borderId="0" xfId="17" applyFont="1" applyFill="1" applyAlignment="1">
      <alignment vertical="center" wrapText="1"/>
    </xf>
    <xf numFmtId="0" fontId="90" fillId="0" borderId="116" xfId="17" applyFont="1" applyFill="1" applyBorder="1" applyAlignment="1">
      <alignment horizontal="right" vertical="center" wrapText="1"/>
    </xf>
    <xf numFmtId="0" fontId="60" fillId="0" borderId="0" xfId="17" applyFont="1" applyFill="1" applyAlignment="1">
      <alignment vertical="center" wrapText="1"/>
    </xf>
    <xf numFmtId="0" fontId="71" fillId="0" borderId="116" xfId="17" applyFont="1" applyFill="1" applyBorder="1" applyAlignment="1">
      <alignment horizontal="right" vertical="center" wrapText="1"/>
    </xf>
    <xf numFmtId="0" fontId="60" fillId="0" borderId="0" xfId="17" applyFont="1" applyFill="1" applyAlignment="1">
      <alignment vertical="center"/>
    </xf>
    <xf numFmtId="0" fontId="59" fillId="0" borderId="0" xfId="17" applyFont="1" applyFill="1"/>
    <xf numFmtId="0" fontId="72" fillId="0" borderId="0" xfId="17" applyFont="1" applyFill="1" applyBorder="1" applyAlignment="1">
      <alignment horizontal="right" vertical="top" wrapText="1"/>
    </xf>
    <xf numFmtId="0" fontId="72" fillId="0" borderId="0" xfId="17" applyFont="1" applyFill="1" applyBorder="1" applyAlignment="1">
      <alignment horizontal="left" vertical="top" wrapText="1"/>
    </xf>
    <xf numFmtId="49" fontId="72" fillId="0" borderId="0" xfId="17" applyNumberFormat="1" applyFont="1" applyFill="1" applyBorder="1" applyAlignment="1">
      <alignment horizontal="center" vertical="top"/>
    </xf>
    <xf numFmtId="171" fontId="71" fillId="0" borderId="0" xfId="17" applyNumberFormat="1" applyFont="1" applyFill="1" applyBorder="1" applyAlignment="1">
      <alignment horizontal="right" vertical="center"/>
    </xf>
    <xf numFmtId="0" fontId="73" fillId="0" borderId="66" xfId="17" applyFont="1" applyFill="1" applyBorder="1" applyAlignment="1">
      <alignment horizontal="left" vertical="top"/>
    </xf>
    <xf numFmtId="49" fontId="73" fillId="0" borderId="43" xfId="17" applyNumberFormat="1" applyFont="1" applyFill="1" applyBorder="1" applyAlignment="1">
      <alignment horizontal="center" vertical="top"/>
    </xf>
    <xf numFmtId="0" fontId="72" fillId="0" borderId="66" xfId="17" applyFont="1" applyFill="1" applyBorder="1" applyAlignment="1">
      <alignment horizontal="left" vertical="top"/>
    </xf>
    <xf numFmtId="49" fontId="72" fillId="0" borderId="43" xfId="17" applyNumberFormat="1" applyFont="1" applyFill="1" applyBorder="1" applyAlignment="1">
      <alignment horizontal="center" vertical="top"/>
    </xf>
    <xf numFmtId="0" fontId="72" fillId="0" borderId="66" xfId="17" applyFont="1" applyFill="1" applyBorder="1" applyAlignment="1">
      <alignment horizontal="left" vertical="top" wrapText="1"/>
    </xf>
    <xf numFmtId="0" fontId="25" fillId="0" borderId="0" xfId="17" applyFont="1" applyFill="1" applyBorder="1" applyAlignment="1">
      <alignment horizontal="left" vertical="top" wrapText="1"/>
    </xf>
    <xf numFmtId="0" fontId="58" fillId="0" borderId="0" xfId="8" applyFont="1" applyFill="1" applyBorder="1" applyAlignment="1">
      <alignment horizontal="left" vertical="center"/>
    </xf>
    <xf numFmtId="2" fontId="73" fillId="0" borderId="89" xfId="17" applyNumberFormat="1" applyFont="1" applyFill="1" applyBorder="1" applyAlignment="1">
      <alignment horizontal="center" vertical="top"/>
    </xf>
    <xf numFmtId="49" fontId="73" fillId="0" borderId="89" xfId="17" applyNumberFormat="1" applyFont="1" applyFill="1" applyBorder="1" applyAlignment="1">
      <alignment horizontal="center" vertical="top"/>
    </xf>
    <xf numFmtId="49" fontId="72" fillId="0" borderId="89" xfId="17" applyNumberFormat="1" applyFont="1" applyFill="1" applyBorder="1" applyAlignment="1">
      <alignment horizontal="center" vertical="top"/>
    </xf>
    <xf numFmtId="0" fontId="71" fillId="0" borderId="89" xfId="8" applyFont="1" applyFill="1" applyBorder="1" applyAlignment="1">
      <alignment vertical="center"/>
    </xf>
    <xf numFmtId="0" fontId="71" fillId="0" borderId="90" xfId="8" applyFont="1" applyFill="1" applyBorder="1" applyAlignment="1">
      <alignment vertical="center"/>
    </xf>
    <xf numFmtId="0" fontId="71" fillId="0" borderId="91" xfId="8" applyFont="1" applyFill="1" applyBorder="1" applyAlignment="1">
      <alignment vertical="center"/>
    </xf>
    <xf numFmtId="0" fontId="58" fillId="0" borderId="43" xfId="8" applyFont="1" applyFill="1" applyBorder="1" applyAlignment="1">
      <alignment horizontal="left" vertical="center"/>
    </xf>
    <xf numFmtId="0" fontId="73" fillId="0" borderId="117" xfId="17" quotePrefix="1" applyFont="1" applyFill="1" applyBorder="1" applyAlignment="1">
      <alignment horizontal="left" vertical="top" wrapText="1"/>
    </xf>
    <xf numFmtId="0" fontId="73" fillId="0" borderId="86" xfId="17" quotePrefix="1" applyFont="1" applyFill="1" applyBorder="1" applyAlignment="1">
      <alignment horizontal="left" vertical="top" wrapText="1"/>
    </xf>
    <xf numFmtId="0" fontId="73" fillId="0" borderId="77" xfId="17" quotePrefix="1" applyFont="1" applyFill="1" applyBorder="1" applyAlignment="1">
      <alignment horizontal="left" vertical="top" wrapText="1"/>
    </xf>
    <xf numFmtId="0" fontId="72" fillId="0" borderId="101" xfId="17" applyFont="1" applyFill="1" applyBorder="1" applyAlignment="1">
      <alignment horizontal="left" vertical="top" wrapText="1"/>
    </xf>
    <xf numFmtId="0" fontId="59" fillId="0" borderId="99" xfId="17" applyFont="1" applyFill="1" applyBorder="1" applyAlignment="1">
      <alignment vertical="center"/>
    </xf>
    <xf numFmtId="0" fontId="72" fillId="0" borderId="63" xfId="17" applyFont="1" applyFill="1" applyBorder="1" applyAlignment="1">
      <alignment horizontal="center" vertical="center"/>
    </xf>
    <xf numFmtId="0" fontId="72" fillId="0" borderId="113" xfId="17" applyFont="1" applyFill="1" applyBorder="1" applyAlignment="1">
      <alignment horizontal="center" vertical="center"/>
    </xf>
    <xf numFmtId="0" fontId="72" fillId="0" borderId="114" xfId="17" applyFont="1" applyFill="1" applyBorder="1" applyAlignment="1">
      <alignment horizontal="center" vertical="center"/>
    </xf>
    <xf numFmtId="0" fontId="72" fillId="0" borderId="64" xfId="17" applyFont="1" applyFill="1" applyBorder="1" applyAlignment="1">
      <alignment horizontal="center" vertical="center"/>
    </xf>
    <xf numFmtId="0" fontId="72" fillId="0" borderId="0" xfId="17" applyFont="1" applyFill="1" applyAlignment="1">
      <alignment vertical="center" wrapText="1"/>
    </xf>
    <xf numFmtId="171" fontId="90" fillId="0" borderId="67" xfId="17" applyNumberFormat="1" applyFont="1" applyFill="1" applyBorder="1" applyAlignment="1">
      <alignment horizontal="right" vertical="center"/>
    </xf>
    <xf numFmtId="171" fontId="71" fillId="0" borderId="67" xfId="17" applyNumberFormat="1" applyFont="1" applyFill="1" applyBorder="1" applyAlignment="1">
      <alignment horizontal="right" vertical="center"/>
    </xf>
    <xf numFmtId="0" fontId="73" fillId="0" borderId="0" xfId="17" applyFont="1" applyFill="1" applyAlignment="1">
      <alignment vertical="center" wrapText="1"/>
    </xf>
    <xf numFmtId="0" fontId="72" fillId="0" borderId="0" xfId="17" applyFont="1" applyFill="1" applyAlignment="1">
      <alignment vertical="center"/>
    </xf>
    <xf numFmtId="0" fontId="91" fillId="0" borderId="66" xfId="17" applyFont="1" applyFill="1" applyBorder="1" applyAlignment="1">
      <alignment horizontal="left" vertical="top" wrapText="1"/>
    </xf>
    <xf numFmtId="0" fontId="73" fillId="0" borderId="0" xfId="17" applyFont="1" applyFill="1" applyAlignment="1">
      <alignment vertical="center"/>
    </xf>
    <xf numFmtId="0" fontId="72" fillId="0" borderId="66" xfId="17" quotePrefix="1" applyFont="1" applyFill="1" applyBorder="1" applyAlignment="1">
      <alignment horizontal="left" vertical="top" wrapText="1"/>
    </xf>
    <xf numFmtId="0" fontId="73" fillId="0" borderId="66" xfId="17" quotePrefix="1" applyFont="1" applyFill="1" applyBorder="1" applyAlignment="1">
      <alignment horizontal="left" vertical="top" wrapText="1"/>
    </xf>
    <xf numFmtId="0" fontId="72" fillId="0" borderId="87" xfId="17" applyFont="1" applyFill="1" applyBorder="1" applyAlignment="1">
      <alignment horizontal="left" vertical="top" wrapText="1"/>
    </xf>
    <xf numFmtId="0" fontId="72" fillId="0" borderId="117" xfId="17" quotePrefix="1" applyFont="1" applyFill="1" applyBorder="1" applyAlignment="1">
      <alignment horizontal="left" vertical="top" wrapText="1"/>
    </xf>
    <xf numFmtId="0" fontId="72" fillId="0" borderId="86" xfId="17" quotePrefix="1" applyFont="1" applyFill="1" applyBorder="1" applyAlignment="1">
      <alignment horizontal="left" vertical="top" wrapText="1"/>
    </xf>
    <xf numFmtId="0" fontId="73" fillId="0" borderId="77" xfId="17" applyFont="1" applyFill="1" applyBorder="1" applyAlignment="1">
      <alignment horizontal="left" vertical="top" wrapText="1"/>
    </xf>
    <xf numFmtId="0" fontId="72" fillId="0" borderId="120" xfId="17" applyFont="1" applyFill="1" applyBorder="1" applyAlignment="1">
      <alignment horizontal="left" vertical="top" wrapText="1"/>
    </xf>
    <xf numFmtId="0" fontId="72" fillId="0" borderId="121" xfId="17" applyFont="1" applyFill="1" applyBorder="1" applyAlignment="1">
      <alignment horizontal="left" vertical="top" wrapText="1"/>
    </xf>
    <xf numFmtId="49" fontId="73" fillId="0" borderId="90" xfId="17" applyNumberFormat="1" applyFont="1" applyFill="1" applyBorder="1" applyAlignment="1">
      <alignment horizontal="center" vertical="top"/>
    </xf>
    <xf numFmtId="49" fontId="72" fillId="0" borderId="90" xfId="17" applyNumberFormat="1" applyFont="1" applyFill="1" applyBorder="1" applyAlignment="1">
      <alignment horizontal="center" vertical="top"/>
    </xf>
    <xf numFmtId="0" fontId="72" fillId="0" borderId="103" xfId="17" applyFont="1" applyFill="1" applyBorder="1" applyAlignment="1">
      <alignment horizontal="right" vertical="top" wrapText="1"/>
    </xf>
    <xf numFmtId="0" fontId="73" fillId="0" borderId="120" xfId="17" applyFont="1" applyFill="1" applyBorder="1" applyAlignment="1">
      <alignment horizontal="left" vertical="top" wrapText="1"/>
    </xf>
    <xf numFmtId="0" fontId="72" fillId="4" borderId="120" xfId="17" applyFont="1" applyFill="1" applyBorder="1" applyAlignment="1">
      <alignment horizontal="left" vertical="top" wrapText="1"/>
    </xf>
    <xf numFmtId="0" fontId="72" fillId="4" borderId="87" xfId="17" applyFont="1" applyFill="1" applyBorder="1" applyAlignment="1">
      <alignment horizontal="left" vertical="top" wrapText="1"/>
    </xf>
    <xf numFmtId="171" fontId="90" fillId="0" borderId="120" xfId="17" applyNumberFormat="1" applyFont="1" applyFill="1" applyBorder="1" applyAlignment="1">
      <alignment horizontal="right" vertical="center"/>
    </xf>
    <xf numFmtId="49" fontId="72" fillId="0" borderId="101" xfId="17" applyNumberFormat="1" applyFont="1" applyFill="1" applyBorder="1" applyAlignment="1">
      <alignment horizontal="center" vertical="top"/>
    </xf>
    <xf numFmtId="0" fontId="74" fillId="0" borderId="91" xfId="17" applyFont="1" applyFill="1" applyBorder="1" applyAlignment="1">
      <alignment horizontal="center" wrapText="1"/>
    </xf>
    <xf numFmtId="2" fontId="73" fillId="0" borderId="90" xfId="17" applyNumberFormat="1" applyFont="1" applyFill="1" applyBorder="1" applyAlignment="1">
      <alignment horizontal="center" vertical="top"/>
    </xf>
    <xf numFmtId="49" fontId="72" fillId="0" borderId="86" xfId="17" applyNumberFormat="1" applyFont="1" applyFill="1" applyBorder="1" applyAlignment="1">
      <alignment horizontal="center" vertical="top"/>
    </xf>
    <xf numFmtId="49" fontId="73" fillId="0" borderId="86" xfId="17" applyNumberFormat="1" applyFont="1" applyFill="1" applyBorder="1" applyAlignment="1">
      <alignment horizontal="center" vertical="top"/>
    </xf>
    <xf numFmtId="49" fontId="73" fillId="0" borderId="101" xfId="17" applyNumberFormat="1" applyFont="1" applyFill="1" applyBorder="1" applyAlignment="1">
      <alignment horizontal="center" vertical="top"/>
    </xf>
    <xf numFmtId="0" fontId="72" fillId="0" borderId="43" xfId="17" applyFont="1" applyFill="1" applyBorder="1" applyAlignment="1">
      <alignment horizontal="left" vertical="top" wrapText="1"/>
    </xf>
    <xf numFmtId="0" fontId="72" fillId="0" borderId="115" xfId="17" applyFont="1" applyFill="1" applyBorder="1" applyAlignment="1">
      <alignment horizontal="center" vertical="center"/>
    </xf>
    <xf numFmtId="0" fontId="25" fillId="0" borderId="43" xfId="8" applyFont="1" applyFill="1" applyBorder="1" applyAlignment="1">
      <alignment horizontal="left" vertical="center"/>
    </xf>
    <xf numFmtId="0" fontId="71" fillId="0" borderId="43" xfId="8" applyFont="1" applyFill="1" applyBorder="1" applyAlignment="1">
      <alignment horizontal="left" vertical="center"/>
    </xf>
    <xf numFmtId="0" fontId="72" fillId="0" borderId="66" xfId="17" applyFont="1" applyFill="1" applyBorder="1" applyAlignment="1">
      <alignment vertical="top" wrapText="1"/>
    </xf>
    <xf numFmtId="0" fontId="73" fillId="0" borderId="66" xfId="17" applyFont="1" applyFill="1" applyBorder="1" applyAlignment="1">
      <alignment vertical="top" wrapText="1"/>
    </xf>
    <xf numFmtId="0" fontId="28" fillId="0" borderId="99" xfId="8" applyFont="1" applyBorder="1" applyAlignment="1">
      <alignment horizontal="center" vertical="top"/>
    </xf>
    <xf numFmtId="0" fontId="25" fillId="0" borderId="0" xfId="8" applyFill="1" applyAlignment="1">
      <alignment vertical="center"/>
    </xf>
    <xf numFmtId="0" fontId="25" fillId="0" borderId="0" xfId="8" applyFill="1" applyBorder="1" applyAlignment="1">
      <alignment vertical="center"/>
    </xf>
    <xf numFmtId="0" fontId="62" fillId="0" borderId="94" xfId="8" applyFont="1" applyFill="1" applyBorder="1" applyAlignment="1">
      <alignment horizontal="left" vertical="center"/>
    </xf>
    <xf numFmtId="0" fontId="59" fillId="0" borderId="97" xfId="8" applyFont="1" applyFill="1" applyBorder="1" applyAlignment="1">
      <alignment horizontal="left"/>
    </xf>
    <xf numFmtId="0" fontId="73" fillId="0" borderId="77" xfId="17" applyFont="1" applyFill="1" applyBorder="1" applyAlignment="1">
      <alignment horizontal="center" vertical="center" wrapText="1"/>
    </xf>
    <xf numFmtId="0" fontId="25" fillId="0" borderId="0" xfId="8" applyFill="1" applyBorder="1" applyAlignment="1">
      <alignment vertical="center"/>
    </xf>
    <xf numFmtId="0" fontId="56" fillId="0" borderId="92" xfId="8" applyFont="1" applyFill="1" applyBorder="1" applyAlignment="1">
      <alignment vertical="center"/>
    </xf>
    <xf numFmtId="0" fontId="25" fillId="0" borderId="93" xfId="8" applyFill="1" applyBorder="1" applyAlignment="1">
      <alignment vertical="center"/>
    </xf>
    <xf numFmtId="0" fontId="25" fillId="7" borderId="0" xfId="8" applyFill="1" applyAlignment="1">
      <alignment vertical="center"/>
    </xf>
    <xf numFmtId="0" fontId="59" fillId="7" borderId="0" xfId="8" applyFont="1" applyFill="1" applyBorder="1" applyAlignment="1">
      <alignment horizontal="left"/>
    </xf>
    <xf numFmtId="0" fontId="59" fillId="7" borderId="95" xfId="8" applyFont="1" applyFill="1" applyBorder="1" applyAlignment="1">
      <alignment horizontal="left" vertical="center"/>
    </xf>
    <xf numFmtId="0" fontId="62" fillId="7" borderId="95" xfId="8" applyFont="1" applyFill="1" applyBorder="1" applyAlignment="1">
      <alignment horizontal="left" vertical="center"/>
    </xf>
    <xf numFmtId="0" fontId="63" fillId="7" borderId="95" xfId="8" applyFont="1" applyFill="1" applyBorder="1" applyAlignment="1">
      <alignment horizontal="left" vertical="center"/>
    </xf>
    <xf numFmtId="0" fontId="62" fillId="7" borderId="96" xfId="8" applyFont="1" applyFill="1" applyBorder="1" applyAlignment="1">
      <alignment horizontal="left" vertical="center"/>
    </xf>
    <xf numFmtId="0" fontId="59" fillId="7" borderId="94" xfId="8" applyFont="1" applyFill="1" applyBorder="1" applyAlignment="1">
      <alignment horizontal="left" vertical="center"/>
    </xf>
    <xf numFmtId="0" fontId="63" fillId="7" borderId="0" xfId="8" applyFont="1" applyFill="1" applyBorder="1" applyAlignment="1">
      <alignment horizontal="left"/>
    </xf>
    <xf numFmtId="0" fontId="62" fillId="7" borderId="0" xfId="8" applyFont="1" applyFill="1" applyBorder="1" applyAlignment="1">
      <alignment horizontal="left" vertical="center"/>
    </xf>
    <xf numFmtId="0" fontId="63" fillId="7" borderId="0" xfId="8" applyFont="1" applyFill="1" applyBorder="1" applyAlignment="1">
      <alignment horizontal="left" vertical="center"/>
    </xf>
    <xf numFmtId="0" fontId="65" fillId="7" borderId="0" xfId="8" applyFont="1" applyFill="1" applyBorder="1" applyAlignment="1">
      <alignment horizontal="center" vertical="center"/>
    </xf>
    <xf numFmtId="0" fontId="83" fillId="7" borderId="99" xfId="8" applyFont="1" applyFill="1" applyBorder="1" applyAlignment="1">
      <alignment horizontal="left"/>
    </xf>
    <xf numFmtId="0" fontId="62" fillId="7" borderId="99" xfId="8" applyFont="1" applyFill="1" applyBorder="1" applyAlignment="1">
      <alignment horizontal="left" vertical="center"/>
    </xf>
    <xf numFmtId="0" fontId="63" fillId="7" borderId="99" xfId="8" applyFont="1" applyFill="1" applyBorder="1" applyAlignment="1">
      <alignment horizontal="left" vertical="center"/>
    </xf>
    <xf numFmtId="0" fontId="59" fillId="7" borderId="97" xfId="8" applyFont="1" applyFill="1" applyBorder="1" applyAlignment="1">
      <alignment vertical="center"/>
    </xf>
    <xf numFmtId="0" fontId="63" fillId="7" borderId="0" xfId="8" applyFont="1" applyFill="1" applyBorder="1" applyAlignment="1">
      <alignment horizontal="center" vertical="center"/>
    </xf>
    <xf numFmtId="0" fontId="69" fillId="0" borderId="97" xfId="8" applyFont="1" applyFill="1" applyBorder="1" applyAlignment="1">
      <alignment horizontal="left" vertical="center"/>
    </xf>
    <xf numFmtId="0" fontId="28" fillId="0" borderId="99" xfId="8" applyFont="1" applyFill="1" applyBorder="1" applyAlignment="1">
      <alignment horizontal="center" vertical="top"/>
    </xf>
    <xf numFmtId="0" fontId="56" fillId="0" borderId="29" xfId="8" applyFont="1" applyFill="1" applyBorder="1" applyAlignment="1">
      <alignment horizontal="left" vertical="center"/>
    </xf>
    <xf numFmtId="0" fontId="63" fillId="0" borderId="97" xfId="8" applyFont="1" applyFill="1" applyBorder="1" applyAlignment="1">
      <alignment horizontal="left" vertical="center"/>
    </xf>
    <xf numFmtId="0" fontId="59" fillId="0" borderId="93" xfId="8" applyFont="1" applyFill="1" applyBorder="1" applyAlignment="1">
      <alignment horizontal="left" vertical="center"/>
    </xf>
    <xf numFmtId="0" fontId="63" fillId="0" borderId="93" xfId="8" applyFont="1" applyFill="1" applyBorder="1" applyAlignment="1">
      <alignment horizontal="left" vertical="center"/>
    </xf>
    <xf numFmtId="0" fontId="56" fillId="7" borderId="0" xfId="8" applyFont="1" applyFill="1" applyBorder="1" applyAlignment="1">
      <alignment vertical="center"/>
    </xf>
    <xf numFmtId="0" fontId="25" fillId="7" borderId="0" xfId="8" applyFill="1" applyBorder="1" applyAlignment="1">
      <alignment vertical="center"/>
    </xf>
    <xf numFmtId="0" fontId="71" fillId="0" borderId="67" xfId="17" applyFont="1" applyFill="1" applyBorder="1" applyAlignment="1">
      <alignment horizontal="right" vertical="center" wrapText="1"/>
    </xf>
    <xf numFmtId="0" fontId="73" fillId="0" borderId="108" xfId="17" applyFont="1" applyFill="1" applyBorder="1" applyAlignment="1">
      <alignment horizontal="left" vertical="top" wrapText="1"/>
    </xf>
    <xf numFmtId="0" fontId="72" fillId="0" borderId="107" xfId="17" applyFont="1" applyFill="1" applyBorder="1" applyAlignment="1">
      <alignment horizontal="left" vertical="top" wrapText="1"/>
    </xf>
    <xf numFmtId="0" fontId="74" fillId="0" borderId="114" xfId="17" applyFont="1" applyFill="1" applyBorder="1" applyAlignment="1">
      <alignment horizontal="center" wrapText="1"/>
    </xf>
    <xf numFmtId="49" fontId="72" fillId="0" borderId="110" xfId="17" applyNumberFormat="1" applyFont="1" applyFill="1" applyBorder="1" applyAlignment="1">
      <alignment horizontal="center" vertical="top"/>
    </xf>
    <xf numFmtId="49" fontId="72" fillId="0" borderId="136" xfId="17" applyNumberFormat="1" applyFont="1" applyFill="1" applyBorder="1" applyAlignment="1">
      <alignment horizontal="center" vertical="top"/>
    </xf>
    <xf numFmtId="0" fontId="72" fillId="0" borderId="74" xfId="17" applyFont="1" applyFill="1" applyBorder="1" applyAlignment="1">
      <alignment horizontal="left" vertical="top" wrapText="1"/>
    </xf>
    <xf numFmtId="171" fontId="71" fillId="0" borderId="111" xfId="17" applyNumberFormat="1" applyFont="1" applyFill="1" applyBorder="1" applyAlignment="1">
      <alignment horizontal="right" vertical="center"/>
    </xf>
    <xf numFmtId="171" fontId="71" fillId="0" borderId="91" xfId="17" applyNumberFormat="1" applyFont="1" applyFill="1" applyBorder="1" applyAlignment="1">
      <alignment horizontal="right" vertical="center"/>
    </xf>
    <xf numFmtId="171" fontId="71" fillId="0" borderId="104" xfId="17" applyNumberFormat="1" applyFont="1" applyFill="1" applyBorder="1" applyAlignment="1">
      <alignment horizontal="right" vertical="center"/>
    </xf>
    <xf numFmtId="0" fontId="73" fillId="0" borderId="106" xfId="17" applyFont="1" applyFill="1" applyBorder="1" applyAlignment="1">
      <alignment horizontal="center" vertical="center" wrapText="1"/>
    </xf>
    <xf numFmtId="0" fontId="73" fillId="0" borderId="86" xfId="17" applyFont="1" applyFill="1" applyBorder="1" applyAlignment="1">
      <alignment horizontal="center" vertical="center" wrapText="1"/>
    </xf>
    <xf numFmtId="0" fontId="73" fillId="0" borderId="66" xfId="17" applyFont="1" applyFill="1" applyBorder="1" applyAlignment="1">
      <alignment horizontal="right" vertical="top" wrapText="1"/>
    </xf>
    <xf numFmtId="171" fontId="71" fillId="0" borderId="43" xfId="17" applyNumberFormat="1" applyFont="1" applyFill="1" applyBorder="1" applyAlignment="1">
      <alignment horizontal="right" vertical="center"/>
    </xf>
    <xf numFmtId="171" fontId="71" fillId="0" borderId="90" xfId="17" applyNumberFormat="1" applyFont="1" applyFill="1" applyBorder="1" applyAlignment="1">
      <alignment horizontal="right" vertical="center"/>
    </xf>
    <xf numFmtId="171" fontId="71" fillId="0" borderId="75" xfId="17" applyNumberFormat="1" applyFont="1" applyFill="1" applyBorder="1" applyAlignment="1">
      <alignment horizontal="right" vertical="center"/>
    </xf>
    <xf numFmtId="171" fontId="90" fillId="0" borderId="43" xfId="17" applyNumberFormat="1" applyFont="1" applyFill="1" applyBorder="1" applyAlignment="1">
      <alignment horizontal="right" vertical="center"/>
    </xf>
    <xf numFmtId="171" fontId="90" fillId="0" borderId="90" xfId="17" applyNumberFormat="1" applyFont="1" applyFill="1" applyBorder="1" applyAlignment="1">
      <alignment horizontal="right" vertical="center"/>
    </xf>
    <xf numFmtId="171" fontId="90" fillId="0" borderId="91" xfId="17" applyNumberFormat="1" applyFont="1" applyFill="1" applyBorder="1" applyAlignment="1">
      <alignment horizontal="right" vertical="center"/>
    </xf>
    <xf numFmtId="171" fontId="90" fillId="0" borderId="104" xfId="17" applyNumberFormat="1" applyFont="1" applyFill="1" applyBorder="1" applyAlignment="1">
      <alignment horizontal="right" vertical="center"/>
    </xf>
    <xf numFmtId="0" fontId="73" fillId="0" borderId="43" xfId="17" applyFont="1" applyFill="1" applyBorder="1" applyAlignment="1">
      <alignment horizontal="left" vertical="top" wrapText="1"/>
    </xf>
    <xf numFmtId="0" fontId="72" fillId="0" borderId="66" xfId="17" applyFont="1" applyFill="1" applyBorder="1" applyAlignment="1">
      <alignment horizontal="right" vertical="top" wrapText="1"/>
    </xf>
    <xf numFmtId="0" fontId="72" fillId="0" borderId="117" xfId="17" applyFont="1" applyFill="1" applyBorder="1" applyAlignment="1">
      <alignment horizontal="left" vertical="top" wrapText="1"/>
    </xf>
    <xf numFmtId="0" fontId="72" fillId="0" borderId="86" xfId="17" applyFont="1" applyFill="1" applyBorder="1" applyAlignment="1">
      <alignment horizontal="left" vertical="top" wrapText="1"/>
    </xf>
    <xf numFmtId="49" fontId="72" fillId="0" borderId="71" xfId="17" applyNumberFormat="1" applyFont="1" applyFill="1" applyBorder="1" applyAlignment="1">
      <alignment horizontal="center" vertical="top"/>
    </xf>
    <xf numFmtId="0" fontId="73" fillId="0" borderId="117" xfId="17" applyFont="1" applyFill="1" applyBorder="1" applyAlignment="1">
      <alignment horizontal="left" vertical="top" wrapText="1"/>
    </xf>
    <xf numFmtId="0" fontId="73" fillId="0" borderId="86" xfId="17" applyFont="1" applyFill="1" applyBorder="1" applyAlignment="1">
      <alignment horizontal="left" vertical="top" wrapText="1"/>
    </xf>
    <xf numFmtId="49" fontId="73" fillId="0" borderId="71" xfId="17" applyNumberFormat="1" applyFont="1" applyFill="1" applyBorder="1" applyAlignment="1">
      <alignment horizontal="center" vertical="top"/>
    </xf>
    <xf numFmtId="171" fontId="71" fillId="0" borderId="101" xfId="17" applyNumberFormat="1" applyFont="1" applyFill="1" applyBorder="1" applyAlignment="1">
      <alignment horizontal="right" vertical="center"/>
    </xf>
    <xf numFmtId="171" fontId="90" fillId="0" borderId="118" xfId="17" applyNumberFormat="1" applyFont="1" applyFill="1" applyBorder="1" applyAlignment="1">
      <alignment horizontal="right" vertical="center"/>
    </xf>
    <xf numFmtId="0" fontId="72" fillId="0" borderId="74" xfId="17" applyFont="1" applyFill="1" applyBorder="1" applyAlignment="1">
      <alignment horizontal="right" vertical="top" wrapText="1"/>
    </xf>
    <xf numFmtId="0" fontId="72" fillId="0" borderId="108" xfId="17" applyFont="1" applyFill="1" applyBorder="1" applyAlignment="1">
      <alignment horizontal="left" vertical="top" wrapText="1"/>
    </xf>
    <xf numFmtId="0" fontId="73" fillId="0" borderId="70" xfId="17" applyFont="1" applyFill="1" applyBorder="1" applyAlignment="1">
      <alignment horizontal="right" vertical="top" wrapText="1"/>
    </xf>
    <xf numFmtId="0" fontId="72" fillId="0" borderId="70" xfId="17" applyFont="1" applyFill="1" applyBorder="1" applyAlignment="1">
      <alignment horizontal="left" vertical="top" wrapText="1"/>
    </xf>
    <xf numFmtId="0" fontId="73" fillId="0" borderId="70" xfId="17" applyFont="1" applyFill="1" applyBorder="1" applyAlignment="1">
      <alignment horizontal="left" vertical="top" wrapText="1"/>
    </xf>
    <xf numFmtId="0" fontId="73" fillId="0" borderId="66" xfId="17" applyFont="1" applyFill="1" applyBorder="1" applyAlignment="1">
      <alignment horizontal="left" vertical="top" wrapText="1"/>
    </xf>
    <xf numFmtId="0" fontId="73" fillId="0" borderId="43" xfId="8" applyFont="1" applyFill="1" applyBorder="1" applyAlignment="1">
      <alignment horizontal="center" vertical="center" wrapText="1"/>
    </xf>
    <xf numFmtId="0" fontId="74" fillId="0" borderId="66" xfId="8" applyFont="1" applyFill="1" applyBorder="1" applyAlignment="1">
      <alignment horizontal="center" vertical="center" wrapText="1"/>
    </xf>
    <xf numFmtId="0" fontId="74" fillId="0" borderId="43" xfId="8" applyFont="1" applyFill="1" applyBorder="1" applyAlignment="1">
      <alignment horizontal="center" vertical="center" wrapText="1"/>
    </xf>
    <xf numFmtId="0" fontId="73" fillId="0" borderId="91" xfId="17" applyFont="1" applyFill="1" applyBorder="1" applyAlignment="1">
      <alignment horizontal="center" vertical="center" wrapText="1"/>
    </xf>
    <xf numFmtId="0" fontId="71" fillId="0" borderId="89" xfId="8" applyFont="1" applyFill="1" applyBorder="1" applyAlignment="1">
      <alignment horizontal="left" vertical="center"/>
    </xf>
    <xf numFmtId="0" fontId="73" fillId="0" borderId="87" xfId="17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79" fillId="4" borderId="0" xfId="0" applyFont="1" applyFill="1"/>
    <xf numFmtId="0" fontId="4" fillId="0" borderId="0" xfId="0" applyFont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/>
    <xf numFmtId="0" fontId="18" fillId="0" borderId="0" xfId="0" applyFont="1" applyBorder="1" applyAlignment="1">
      <alignment horizontal="left" vertical="center" wrapText="1"/>
    </xf>
    <xf numFmtId="3" fontId="18" fillId="0" borderId="0" xfId="0" applyNumberFormat="1" applyFont="1" applyBorder="1" applyAlignment="1">
      <alignment horizontal="right" vertical="center"/>
    </xf>
    <xf numFmtId="3" fontId="18" fillId="2" borderId="0" xfId="0" applyNumberFormat="1" applyFont="1" applyFill="1" applyBorder="1" applyAlignment="1">
      <alignment horizontal="right" vertical="center"/>
    </xf>
    <xf numFmtId="0" fontId="53" fillId="0" borderId="0" xfId="0" applyFont="1" applyFill="1" applyAlignment="1"/>
    <xf numFmtId="0" fontId="36" fillId="0" borderId="43" xfId="7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7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79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79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6" fillId="0" borderId="83" xfId="0" applyFont="1" applyBorder="1" applyAlignment="1">
      <alignment horizontal="center"/>
    </xf>
    <xf numFmtId="0" fontId="17" fillId="0" borderId="2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49" fillId="0" borderId="84" xfId="0" applyNumberFormat="1" applyFont="1" applyBorder="1" applyAlignment="1">
      <alignment horizontal="center"/>
    </xf>
    <xf numFmtId="0" fontId="50" fillId="0" borderId="83" xfId="0" applyNumberFormat="1" applyFont="1" applyBorder="1" applyAlignment="1">
      <alignment horizontal="center"/>
    </xf>
    <xf numFmtId="0" fontId="16" fillId="0" borderId="86" xfId="0" applyFont="1" applyBorder="1" applyAlignment="1">
      <alignment horizontal="center"/>
    </xf>
    <xf numFmtId="0" fontId="16" fillId="0" borderId="87" xfId="0" applyFont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7" fillId="0" borderId="1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7" fillId="0" borderId="103" xfId="0" applyFont="1" applyBorder="1" applyAlignment="1">
      <alignment horizontal="left" vertical="center"/>
    </xf>
    <xf numFmtId="0" fontId="17" fillId="0" borderId="90" xfId="0" applyFont="1" applyBorder="1" applyAlignment="1">
      <alignment horizontal="left" vertical="center"/>
    </xf>
    <xf numFmtId="0" fontId="17" fillId="0" borderId="104" xfId="0" applyFont="1" applyBorder="1" applyAlignment="1">
      <alignment horizontal="left" vertical="center"/>
    </xf>
    <xf numFmtId="0" fontId="18" fillId="0" borderId="103" xfId="0" applyFont="1" applyBorder="1" applyAlignment="1">
      <alignment horizontal="left" vertical="center"/>
    </xf>
    <xf numFmtId="0" fontId="18" fillId="0" borderId="90" xfId="0" applyFont="1" applyBorder="1" applyAlignment="1">
      <alignment horizontal="left" vertical="center"/>
    </xf>
    <xf numFmtId="0" fontId="18" fillId="0" borderId="104" xfId="0" applyFont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7" fillId="0" borderId="123" xfId="0" applyFont="1" applyBorder="1" applyAlignment="1">
      <alignment horizontal="left" vertical="center" wrapText="1"/>
    </xf>
    <xf numFmtId="0" fontId="17" fillId="0" borderId="136" xfId="0" applyFont="1" applyBorder="1" applyAlignment="1">
      <alignment horizontal="left" vertical="center" wrapText="1"/>
    </xf>
    <xf numFmtId="0" fontId="17" fillId="0" borderId="109" xfId="0" applyFont="1" applyBorder="1" applyAlignment="1">
      <alignment horizontal="left" vertical="center" wrapText="1"/>
    </xf>
    <xf numFmtId="0" fontId="17" fillId="0" borderId="124" xfId="0" applyFont="1" applyBorder="1" applyAlignment="1">
      <alignment horizontal="left" vertical="center" wrapText="1"/>
    </xf>
    <xf numFmtId="0" fontId="17" fillId="0" borderId="115" xfId="0" applyFont="1" applyBorder="1" applyAlignment="1">
      <alignment horizontal="left" vertical="center" wrapText="1"/>
    </xf>
    <xf numFmtId="0" fontId="17" fillId="0" borderId="112" xfId="0" applyFont="1" applyBorder="1" applyAlignment="1">
      <alignment horizontal="left" vertical="center" wrapText="1"/>
    </xf>
    <xf numFmtId="3" fontId="18" fillId="2" borderId="103" xfId="0" applyNumberFormat="1" applyFont="1" applyFill="1" applyBorder="1" applyAlignment="1">
      <alignment horizontal="right" vertical="center"/>
    </xf>
    <xf numFmtId="3" fontId="18" fillId="2" borderId="90" xfId="0" applyNumberFormat="1" applyFont="1" applyFill="1" applyBorder="1" applyAlignment="1">
      <alignment horizontal="right" vertical="center"/>
    </xf>
    <xf numFmtId="3" fontId="18" fillId="2" borderId="104" xfId="0" applyNumberFormat="1" applyFont="1" applyFill="1" applyBorder="1" applyAlignment="1">
      <alignment horizontal="right" vertical="center"/>
    </xf>
    <xf numFmtId="3" fontId="18" fillId="2" borderId="124" xfId="0" applyNumberFormat="1" applyFont="1" applyFill="1" applyBorder="1" applyAlignment="1">
      <alignment horizontal="right" vertical="center"/>
    </xf>
    <xf numFmtId="3" fontId="18" fillId="2" borderId="115" xfId="0" applyNumberFormat="1" applyFont="1" applyFill="1" applyBorder="1" applyAlignment="1">
      <alignment horizontal="right" vertical="center"/>
    </xf>
    <xf numFmtId="3" fontId="18" fillId="2" borderId="112" xfId="0" applyNumberFormat="1" applyFont="1" applyFill="1" applyBorder="1" applyAlignment="1">
      <alignment horizontal="right" vertical="center"/>
    </xf>
    <xf numFmtId="3" fontId="18" fillId="2" borderId="123" xfId="0" applyNumberFormat="1" applyFont="1" applyFill="1" applyBorder="1" applyAlignment="1">
      <alignment horizontal="right" vertical="center" wrapText="1"/>
    </xf>
    <xf numFmtId="3" fontId="18" fillId="2" borderId="136" xfId="0" applyNumberFormat="1" applyFont="1" applyFill="1" applyBorder="1" applyAlignment="1">
      <alignment horizontal="right" vertical="center" wrapText="1"/>
    </xf>
    <xf numFmtId="3" fontId="18" fillId="2" borderId="109" xfId="0" applyNumberFormat="1" applyFont="1" applyFill="1" applyBorder="1" applyAlignment="1">
      <alignment horizontal="right" vertical="center" wrapText="1"/>
    </xf>
    <xf numFmtId="3" fontId="18" fillId="0" borderId="124" xfId="0" applyNumberFormat="1" applyFont="1" applyBorder="1" applyAlignment="1">
      <alignment horizontal="right" vertical="center"/>
    </xf>
    <xf numFmtId="3" fontId="18" fillId="0" borderId="115" xfId="0" applyNumberFormat="1" applyFont="1" applyBorder="1" applyAlignment="1">
      <alignment horizontal="right" vertical="center"/>
    </xf>
    <xf numFmtId="3" fontId="18" fillId="0" borderId="112" xfId="0" applyNumberFormat="1" applyFont="1" applyBorder="1" applyAlignment="1">
      <alignment horizontal="right" vertical="center"/>
    </xf>
    <xf numFmtId="0" fontId="18" fillId="0" borderId="123" xfId="0" applyFont="1" applyBorder="1" applyAlignment="1">
      <alignment horizontal="left" vertical="center" wrapText="1"/>
    </xf>
    <xf numFmtId="0" fontId="18" fillId="0" borderId="136" xfId="0" applyFont="1" applyBorder="1" applyAlignment="1">
      <alignment horizontal="left" vertical="center" wrapText="1"/>
    </xf>
    <xf numFmtId="0" fontId="18" fillId="0" borderId="109" xfId="0" applyFont="1" applyBorder="1" applyAlignment="1">
      <alignment horizontal="left" vertical="center" wrapText="1"/>
    </xf>
    <xf numFmtId="0" fontId="17" fillId="0" borderId="92" xfId="0" applyFont="1" applyBorder="1" applyAlignment="1">
      <alignment horizontal="left" vertical="center" wrapText="1"/>
    </xf>
    <xf numFmtId="0" fontId="17" fillId="0" borderId="93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8" fillId="0" borderId="103" xfId="0" applyFont="1" applyBorder="1" applyAlignment="1">
      <alignment horizontal="left" vertical="center" wrapText="1"/>
    </xf>
    <xf numFmtId="0" fontId="18" fillId="0" borderId="90" xfId="0" applyFont="1" applyBorder="1" applyAlignment="1">
      <alignment horizontal="left" vertical="center" wrapText="1"/>
    </xf>
    <xf numFmtId="0" fontId="18" fillId="0" borderId="104" xfId="0" applyFont="1" applyBorder="1" applyAlignment="1">
      <alignment horizontal="left" vertical="center" wrapText="1"/>
    </xf>
    <xf numFmtId="0" fontId="17" fillId="0" borderId="92" xfId="0" applyFont="1" applyBorder="1" applyAlignment="1">
      <alignment horizontal="left" vertical="center"/>
    </xf>
    <xf numFmtId="0" fontId="17" fillId="0" borderId="93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3" fontId="18" fillId="0" borderId="132" xfId="0" applyNumberFormat="1" applyFont="1" applyBorder="1" applyAlignment="1">
      <alignment horizontal="right" vertical="center"/>
    </xf>
    <xf numFmtId="0" fontId="18" fillId="0" borderId="124" xfId="0" applyFont="1" applyBorder="1" applyAlignment="1">
      <alignment horizontal="left" vertical="center" wrapText="1"/>
    </xf>
    <xf numFmtId="0" fontId="18" fillId="0" borderId="115" xfId="0" applyFont="1" applyBorder="1" applyAlignment="1">
      <alignment horizontal="left" vertical="center" wrapText="1"/>
    </xf>
    <xf numFmtId="0" fontId="18" fillId="0" borderId="112" xfId="0" applyFont="1" applyBorder="1" applyAlignment="1">
      <alignment horizontal="left" vertical="center" wrapText="1"/>
    </xf>
    <xf numFmtId="3" fontId="17" fillId="2" borderId="131" xfId="0" applyNumberFormat="1" applyFont="1" applyFill="1" applyBorder="1" applyAlignment="1">
      <alignment horizontal="right" vertical="center"/>
    </xf>
    <xf numFmtId="0" fontId="18" fillId="0" borderId="103" xfId="0" applyFont="1" applyBorder="1" applyAlignment="1">
      <alignment horizontal="left"/>
    </xf>
    <xf numFmtId="0" fontId="18" fillId="0" borderId="90" xfId="0" applyFont="1" applyBorder="1" applyAlignment="1">
      <alignment horizontal="left"/>
    </xf>
    <xf numFmtId="0" fontId="18" fillId="0" borderId="104" xfId="0" applyFont="1" applyBorder="1" applyAlignment="1">
      <alignment horizontal="left"/>
    </xf>
    <xf numFmtId="0" fontId="4" fillId="4" borderId="0" xfId="0" applyFont="1" applyFill="1" applyAlignment="1">
      <alignment horizontal="justify" vertical="top" wrapText="1"/>
    </xf>
    <xf numFmtId="3" fontId="18" fillId="0" borderId="103" xfId="0" applyNumberFormat="1" applyFont="1" applyFill="1" applyBorder="1" applyAlignment="1">
      <alignment horizontal="right" vertical="center"/>
    </xf>
    <xf numFmtId="3" fontId="18" fillId="0" borderId="90" xfId="0" applyNumberFormat="1" applyFont="1" applyFill="1" applyBorder="1" applyAlignment="1">
      <alignment horizontal="right" vertical="center"/>
    </xf>
    <xf numFmtId="3" fontId="18" fillId="0" borderId="104" xfId="0" applyNumberFormat="1" applyFont="1" applyFill="1" applyBorder="1" applyAlignment="1">
      <alignment horizontal="right" vertical="center"/>
    </xf>
    <xf numFmtId="3" fontId="18" fillId="0" borderId="103" xfId="0" applyNumberFormat="1" applyFont="1" applyBorder="1" applyAlignment="1">
      <alignment horizontal="right" vertical="center"/>
    </xf>
    <xf numFmtId="3" fontId="18" fillId="0" borderId="90" xfId="0" applyNumberFormat="1" applyFont="1" applyBorder="1" applyAlignment="1">
      <alignment horizontal="right" vertical="center"/>
    </xf>
    <xf numFmtId="3" fontId="18" fillId="0" borderId="104" xfId="0" applyNumberFormat="1" applyFont="1" applyBorder="1" applyAlignment="1">
      <alignment horizontal="right" vertical="center"/>
    </xf>
    <xf numFmtId="0" fontId="17" fillId="0" borderId="37" xfId="0" applyFont="1" applyBorder="1" applyAlignment="1">
      <alignment horizontal="center" vertical="center" wrapText="1"/>
    </xf>
    <xf numFmtId="0" fontId="17" fillId="0" borderId="92" xfId="0" applyFont="1" applyBorder="1" applyAlignment="1">
      <alignment horizontal="center" vertical="center" wrapText="1"/>
    </xf>
    <xf numFmtId="0" fontId="17" fillId="0" borderId="9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/>
    </xf>
    <xf numFmtId="0" fontId="4" fillId="0" borderId="0" xfId="0" applyFont="1" applyFill="1" applyAlignment="1">
      <alignment horizontal="justify" vertical="top" wrapText="1"/>
    </xf>
    <xf numFmtId="3" fontId="17" fillId="2" borderId="123" xfId="0" applyNumberFormat="1" applyFont="1" applyFill="1" applyBorder="1" applyAlignment="1">
      <alignment horizontal="right" vertical="center"/>
    </xf>
    <xf numFmtId="3" fontId="17" fillId="2" borderId="136" xfId="0" applyNumberFormat="1" applyFont="1" applyFill="1" applyBorder="1" applyAlignment="1">
      <alignment horizontal="right" vertical="center"/>
    </xf>
    <xf numFmtId="3" fontId="17" fillId="2" borderId="109" xfId="0" applyNumberFormat="1" applyFont="1" applyFill="1" applyBorder="1" applyAlignment="1">
      <alignment horizontal="right" vertical="center"/>
    </xf>
    <xf numFmtId="3" fontId="18" fillId="0" borderId="102" xfId="0" applyNumberFormat="1" applyFont="1" applyBorder="1" applyAlignment="1">
      <alignment horizontal="right" vertical="center"/>
    </xf>
    <xf numFmtId="3" fontId="18" fillId="0" borderId="139" xfId="0" applyNumberFormat="1" applyFont="1" applyBorder="1" applyAlignment="1">
      <alignment horizontal="right" vertical="center"/>
    </xf>
    <xf numFmtId="0" fontId="17" fillId="0" borderId="94" xfId="0" applyFont="1" applyBorder="1" applyAlignment="1">
      <alignment horizontal="center" vertical="center" wrapText="1"/>
    </xf>
    <xf numFmtId="0" fontId="17" fillId="0" borderId="95" xfId="0" applyFont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17" fillId="0" borderId="98" xfId="0" applyFont="1" applyBorder="1" applyAlignment="1">
      <alignment horizontal="center" vertical="center" wrapText="1"/>
    </xf>
    <xf numFmtId="0" fontId="17" fillId="0" borderId="9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3" fontId="18" fillId="2" borderId="124" xfId="0" applyNumberFormat="1" applyFont="1" applyFill="1" applyBorder="1" applyAlignment="1">
      <alignment horizontal="right" vertical="center" wrapText="1"/>
    </xf>
    <xf numFmtId="3" fontId="18" fillId="2" borderId="115" xfId="0" applyNumberFormat="1" applyFont="1" applyFill="1" applyBorder="1" applyAlignment="1">
      <alignment horizontal="right" vertical="center" wrapText="1"/>
    </xf>
    <xf numFmtId="3" fontId="18" fillId="2" borderId="112" xfId="0" applyNumberFormat="1" applyFont="1" applyFill="1" applyBorder="1" applyAlignment="1">
      <alignment horizontal="right" vertical="center" wrapText="1"/>
    </xf>
    <xf numFmtId="0" fontId="18" fillId="0" borderId="92" xfId="0" applyFont="1" applyBorder="1" applyAlignment="1">
      <alignment horizontal="left" vertical="center"/>
    </xf>
    <xf numFmtId="0" fontId="18" fillId="0" borderId="93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3" fontId="18" fillId="0" borderId="130" xfId="0" applyNumberFormat="1" applyFont="1" applyFill="1" applyBorder="1" applyAlignment="1">
      <alignment horizontal="right" vertical="center"/>
    </xf>
    <xf numFmtId="3" fontId="17" fillId="0" borderId="13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3" fontId="18" fillId="0" borderId="132" xfId="0" applyNumberFormat="1" applyFont="1" applyFill="1" applyBorder="1" applyAlignment="1">
      <alignment horizontal="right" vertical="center" wrapText="1"/>
    </xf>
    <xf numFmtId="3" fontId="18" fillId="0" borderId="132" xfId="0" applyNumberFormat="1" applyFont="1" applyFill="1" applyBorder="1" applyAlignment="1">
      <alignment horizontal="right" vertical="center"/>
    </xf>
    <xf numFmtId="3" fontId="18" fillId="2" borderId="128" xfId="0" applyNumberFormat="1" applyFont="1" applyFill="1" applyBorder="1" applyAlignment="1">
      <alignment horizontal="right" vertical="center" wrapText="1"/>
    </xf>
    <xf numFmtId="3" fontId="18" fillId="2" borderId="131" xfId="0" applyNumberFormat="1" applyFont="1" applyFill="1" applyBorder="1" applyAlignment="1">
      <alignment horizontal="right" vertical="center"/>
    </xf>
    <xf numFmtId="0" fontId="5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3" fontId="17" fillId="0" borderId="130" xfId="0" applyNumberFormat="1" applyFont="1" applyBorder="1" applyAlignment="1">
      <alignment horizontal="right" vertical="center" wrapText="1"/>
    </xf>
    <xf numFmtId="3" fontId="17" fillId="0" borderId="124" xfId="0" applyNumberFormat="1" applyFont="1" applyBorder="1" applyAlignment="1">
      <alignment horizontal="right" vertical="center" wrapText="1"/>
    </xf>
    <xf numFmtId="3" fontId="17" fillId="0" borderId="115" xfId="0" applyNumberFormat="1" applyFont="1" applyBorder="1" applyAlignment="1">
      <alignment horizontal="right" vertical="center" wrapText="1"/>
    </xf>
    <xf numFmtId="3" fontId="17" fillId="0" borderId="112" xfId="0" applyNumberFormat="1" applyFont="1" applyBorder="1" applyAlignment="1">
      <alignment horizontal="right" vertical="center" wrapText="1"/>
    </xf>
    <xf numFmtId="0" fontId="1" fillId="0" borderId="103" xfId="0" applyFont="1" applyBorder="1" applyAlignment="1">
      <alignment horizontal="left" vertical="center" wrapText="1"/>
    </xf>
    <xf numFmtId="0" fontId="17" fillId="0" borderId="123" xfId="0" applyFont="1" applyBorder="1" applyAlignment="1">
      <alignment horizontal="left"/>
    </xf>
    <xf numFmtId="0" fontId="17" fillId="0" borderId="136" xfId="0" applyFont="1" applyBorder="1" applyAlignment="1">
      <alignment horizontal="left"/>
    </xf>
    <xf numFmtId="0" fontId="17" fillId="0" borderId="109" xfId="0" applyFont="1" applyBorder="1" applyAlignment="1">
      <alignment horizontal="left"/>
    </xf>
    <xf numFmtId="0" fontId="17" fillId="0" borderId="94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17" fillId="0" borderId="96" xfId="0" applyFont="1" applyBorder="1" applyAlignment="1">
      <alignment horizontal="center" vertical="center"/>
    </xf>
    <xf numFmtId="0" fontId="17" fillId="0" borderId="98" xfId="0" applyFont="1" applyBorder="1" applyAlignment="1">
      <alignment horizontal="center" vertical="center"/>
    </xf>
    <xf numFmtId="0" fontId="17" fillId="0" borderId="9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3" fontId="18" fillId="0" borderId="103" xfId="0" applyNumberFormat="1" applyFont="1" applyBorder="1" applyAlignment="1">
      <alignment horizontal="right" vertical="center" wrapText="1"/>
    </xf>
    <xf numFmtId="3" fontId="18" fillId="0" borderId="90" xfId="0" applyNumberFormat="1" applyFont="1" applyBorder="1" applyAlignment="1">
      <alignment horizontal="right" vertical="center" wrapText="1"/>
    </xf>
    <xf numFmtId="3" fontId="18" fillId="0" borderId="104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17" fillId="4" borderId="94" xfId="0" applyFont="1" applyFill="1" applyBorder="1" applyAlignment="1">
      <alignment horizontal="center" vertical="center"/>
    </xf>
    <xf numFmtId="0" fontId="17" fillId="4" borderId="95" xfId="0" applyFont="1" applyFill="1" applyBorder="1" applyAlignment="1">
      <alignment horizontal="center" vertical="center"/>
    </xf>
    <xf numFmtId="0" fontId="17" fillId="4" borderId="96" xfId="0" applyFont="1" applyFill="1" applyBorder="1" applyAlignment="1">
      <alignment horizontal="center" vertical="center"/>
    </xf>
    <xf numFmtId="0" fontId="17" fillId="4" borderId="97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98" xfId="0" applyFont="1" applyFill="1" applyBorder="1" applyAlignment="1">
      <alignment horizontal="center" vertical="center"/>
    </xf>
    <xf numFmtId="0" fontId="17" fillId="4" borderId="99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3" fontId="18" fillId="0" borderId="127" xfId="0" applyNumberFormat="1" applyFont="1" applyBorder="1" applyAlignment="1">
      <alignment horizontal="right" vertical="center"/>
    </xf>
    <xf numFmtId="3" fontId="18" fillId="0" borderId="132" xfId="0" applyNumberFormat="1" applyFont="1" applyBorder="1" applyAlignment="1">
      <alignment horizontal="right" vertical="center" wrapText="1"/>
    </xf>
    <xf numFmtId="3" fontId="18" fillId="0" borderId="128" xfId="0" applyNumberFormat="1" applyFont="1" applyBorder="1" applyAlignment="1">
      <alignment horizontal="right" vertical="center"/>
    </xf>
    <xf numFmtId="0" fontId="17" fillId="0" borderId="92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3" fontId="18" fillId="0" borderId="123" xfId="0" applyNumberFormat="1" applyFont="1" applyBorder="1" applyAlignment="1">
      <alignment horizontal="right" vertical="center"/>
    </xf>
    <xf numFmtId="3" fontId="18" fillId="0" borderId="136" xfId="0" applyNumberFormat="1" applyFont="1" applyBorder="1" applyAlignment="1">
      <alignment horizontal="right" vertical="center"/>
    </xf>
    <xf numFmtId="3" fontId="18" fillId="0" borderId="109" xfId="0" applyNumberFormat="1" applyFont="1" applyBorder="1" applyAlignment="1">
      <alignment horizontal="right" vertical="center"/>
    </xf>
    <xf numFmtId="3" fontId="18" fillId="0" borderId="67" xfId="0" applyNumberFormat="1" applyFont="1" applyBorder="1" applyAlignment="1">
      <alignment horizontal="right" vertical="center"/>
    </xf>
    <xf numFmtId="3" fontId="18" fillId="0" borderId="66" xfId="0" applyNumberFormat="1" applyFont="1" applyBorder="1" applyAlignment="1">
      <alignment horizontal="right" vertical="center"/>
    </xf>
    <xf numFmtId="0" fontId="18" fillId="0" borderId="104" xfId="0" applyFont="1" applyBorder="1" applyAlignment="1">
      <alignment horizontal="right" vertical="center"/>
    </xf>
    <xf numFmtId="0" fontId="18" fillId="0" borderId="132" xfId="0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18" fillId="0" borderId="132" xfId="0" applyFont="1" applyBorder="1" applyAlignment="1">
      <alignment horizontal="center" vertical="center"/>
    </xf>
    <xf numFmtId="0" fontId="18" fillId="0" borderId="103" xfId="0" applyFont="1" applyBorder="1" applyAlignment="1">
      <alignment horizontal="center" vertical="center"/>
    </xf>
    <xf numFmtId="3" fontId="18" fillId="0" borderId="130" xfId="0" applyNumberFormat="1" applyFont="1" applyBorder="1" applyAlignment="1">
      <alignment horizontal="right" vertical="center"/>
    </xf>
    <xf numFmtId="3" fontId="18" fillId="0" borderId="44" xfId="0" applyNumberFormat="1" applyFont="1" applyBorder="1" applyAlignment="1">
      <alignment horizontal="right" vertical="center"/>
    </xf>
    <xf numFmtId="3" fontId="18" fillId="0" borderId="97" xfId="0" applyNumberFormat="1" applyFont="1" applyBorder="1" applyAlignment="1">
      <alignment horizontal="right" vertical="center"/>
    </xf>
    <xf numFmtId="0" fontId="19" fillId="0" borderId="103" xfId="0" applyFont="1" applyBorder="1" applyAlignment="1">
      <alignment horizontal="left" vertical="center" wrapText="1"/>
    </xf>
    <xf numFmtId="0" fontId="19" fillId="0" borderId="90" xfId="0" applyFont="1" applyBorder="1" applyAlignment="1">
      <alignment horizontal="left" vertical="center" wrapText="1"/>
    </xf>
    <xf numFmtId="0" fontId="19" fillId="0" borderId="104" xfId="0" applyFont="1" applyBorder="1" applyAlignment="1">
      <alignment horizontal="left" vertical="center" wrapText="1"/>
    </xf>
    <xf numFmtId="3" fontId="18" fillId="0" borderId="91" xfId="0" applyNumberFormat="1" applyFont="1" applyBorder="1" applyAlignment="1">
      <alignment horizontal="right" vertical="center"/>
    </xf>
    <xf numFmtId="3" fontId="18" fillId="0" borderId="89" xfId="0" applyNumberFormat="1" applyFont="1" applyBorder="1" applyAlignment="1">
      <alignment horizontal="right" vertical="center"/>
    </xf>
    <xf numFmtId="0" fontId="18" fillId="0" borderId="89" xfId="0" applyFont="1" applyBorder="1" applyAlignment="1">
      <alignment horizontal="right" vertical="center"/>
    </xf>
    <xf numFmtId="0" fontId="18" fillId="0" borderId="90" xfId="0" applyFont="1" applyBorder="1" applyAlignment="1">
      <alignment horizontal="right" vertical="center"/>
    </xf>
    <xf numFmtId="3" fontId="18" fillId="0" borderId="116" xfId="0" applyNumberFormat="1" applyFont="1" applyBorder="1" applyAlignment="1">
      <alignment horizontal="right" vertical="center"/>
    </xf>
    <xf numFmtId="3" fontId="18" fillId="0" borderId="141" xfId="0" applyNumberFormat="1" applyFont="1" applyBorder="1" applyAlignment="1">
      <alignment horizontal="right" vertical="center"/>
    </xf>
    <xf numFmtId="3" fontId="18" fillId="0" borderId="123" xfId="0" applyNumberFormat="1" applyFont="1" applyBorder="1" applyAlignment="1">
      <alignment horizontal="center" vertical="center"/>
    </xf>
    <xf numFmtId="3" fontId="18" fillId="0" borderId="136" xfId="0" applyNumberFormat="1" applyFont="1" applyBorder="1" applyAlignment="1">
      <alignment horizontal="center" vertical="center"/>
    </xf>
    <xf numFmtId="3" fontId="18" fillId="0" borderId="109" xfId="0" applyNumberFormat="1" applyFont="1" applyBorder="1" applyAlignment="1">
      <alignment horizontal="center" vertical="center"/>
    </xf>
    <xf numFmtId="3" fontId="18" fillId="2" borderId="123" xfId="0" applyNumberFormat="1" applyFont="1" applyFill="1" applyBorder="1" applyAlignment="1">
      <alignment horizontal="right" vertical="center"/>
    </xf>
    <xf numFmtId="3" fontId="18" fillId="2" borderId="136" xfId="0" applyNumberFormat="1" applyFont="1" applyFill="1" applyBorder="1" applyAlignment="1">
      <alignment horizontal="right" vertical="center"/>
    </xf>
    <xf numFmtId="3" fontId="18" fillId="2" borderId="109" xfId="0" applyNumberFormat="1" applyFont="1" applyFill="1" applyBorder="1" applyAlignment="1">
      <alignment horizontal="right" vertical="center"/>
    </xf>
    <xf numFmtId="0" fontId="17" fillId="0" borderId="37" xfId="0" applyFont="1" applyFill="1" applyBorder="1" applyAlignment="1">
      <alignment horizontal="center" vertical="center" wrapText="1"/>
    </xf>
    <xf numFmtId="0" fontId="17" fillId="0" borderId="92" xfId="0" applyFont="1" applyFill="1" applyBorder="1" applyAlignment="1">
      <alignment horizontal="center" vertical="center" wrapText="1"/>
    </xf>
    <xf numFmtId="0" fontId="17" fillId="0" borderId="9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8" fillId="0" borderId="113" xfId="0" applyFont="1" applyBorder="1" applyAlignment="1">
      <alignment horizontal="center" vertical="center"/>
    </xf>
    <xf numFmtId="0" fontId="18" fillId="0" borderId="115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1" fillId="0" borderId="103" xfId="0" applyFont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/>
    </xf>
    <xf numFmtId="0" fontId="1" fillId="0" borderId="132" xfId="0" applyFont="1" applyBorder="1" applyAlignment="1">
      <alignment horizontal="center" vertical="center"/>
    </xf>
    <xf numFmtId="3" fontId="18" fillId="4" borderId="132" xfId="0" applyNumberFormat="1" applyFont="1" applyFill="1" applyBorder="1" applyAlignment="1">
      <alignment horizontal="right" vertical="center"/>
    </xf>
    <xf numFmtId="0" fontId="1" fillId="0" borderId="124" xfId="0" applyFont="1" applyBorder="1" applyAlignment="1">
      <alignment horizontal="left"/>
    </xf>
    <xf numFmtId="0" fontId="18" fillId="0" borderId="115" xfId="0" applyFont="1" applyBorder="1" applyAlignment="1">
      <alignment horizontal="left"/>
    </xf>
    <xf numFmtId="0" fontId="18" fillId="0" borderId="112" xfId="0" applyFont="1" applyBorder="1" applyAlignment="1">
      <alignment horizontal="left"/>
    </xf>
    <xf numFmtId="3" fontId="18" fillId="0" borderId="124" xfId="0" applyNumberFormat="1" applyFont="1" applyFill="1" applyBorder="1" applyAlignment="1">
      <alignment horizontal="right" vertical="center"/>
    </xf>
    <xf numFmtId="3" fontId="18" fillId="0" borderId="115" xfId="0" applyNumberFormat="1" applyFont="1" applyFill="1" applyBorder="1" applyAlignment="1">
      <alignment horizontal="right" vertical="center"/>
    </xf>
    <xf numFmtId="3" fontId="18" fillId="0" borderId="112" xfId="0" applyNumberFormat="1" applyFont="1" applyFill="1" applyBorder="1" applyAlignment="1">
      <alignment horizontal="right" vertical="center"/>
    </xf>
    <xf numFmtId="3" fontId="17" fillId="0" borderId="92" xfId="0" applyNumberFormat="1" applyFont="1" applyBorder="1" applyAlignment="1">
      <alignment horizontal="right" vertical="center"/>
    </xf>
    <xf numFmtId="3" fontId="17" fillId="0" borderId="93" xfId="0" applyNumberFormat="1" applyFont="1" applyBorder="1" applyAlignment="1">
      <alignment horizontal="right" vertical="center"/>
    </xf>
    <xf numFmtId="3" fontId="17" fillId="0" borderId="17" xfId="0" applyNumberFormat="1" applyFont="1" applyBorder="1" applyAlignment="1">
      <alignment horizontal="right" vertical="center"/>
    </xf>
    <xf numFmtId="0" fontId="1" fillId="0" borderId="124" xfId="0" applyFont="1" applyBorder="1" applyAlignment="1">
      <alignment horizontal="center"/>
    </xf>
    <xf numFmtId="0" fontId="18" fillId="0" borderId="115" xfId="0" applyFont="1" applyBorder="1" applyAlignment="1">
      <alignment horizontal="center"/>
    </xf>
    <xf numFmtId="0" fontId="18" fillId="0" borderId="112" xfId="0" applyFont="1" applyBorder="1" applyAlignment="1">
      <alignment horizontal="center"/>
    </xf>
    <xf numFmtId="0" fontId="17" fillId="0" borderId="103" xfId="0" applyFont="1" applyBorder="1" applyAlignment="1">
      <alignment horizontal="left" vertical="center" wrapText="1"/>
    </xf>
    <xf numFmtId="0" fontId="17" fillId="0" borderId="90" xfId="0" applyFont="1" applyBorder="1" applyAlignment="1">
      <alignment horizontal="left" vertical="center" wrapText="1"/>
    </xf>
    <xf numFmtId="0" fontId="17" fillId="0" borderId="104" xfId="0" applyFont="1" applyBorder="1" applyAlignment="1">
      <alignment horizontal="left" vertical="center" wrapText="1"/>
    </xf>
    <xf numFmtId="3" fontId="17" fillId="0" borderId="132" xfId="0" applyNumberFormat="1" applyFont="1" applyBorder="1" applyAlignment="1">
      <alignment horizontal="right" vertical="center" wrapText="1"/>
    </xf>
    <xf numFmtId="0" fontId="18" fillId="0" borderId="103" xfId="0" applyFont="1" applyBorder="1" applyAlignment="1">
      <alignment horizontal="center"/>
    </xf>
    <xf numFmtId="0" fontId="18" fillId="0" borderId="90" xfId="0" applyFont="1" applyBorder="1" applyAlignment="1">
      <alignment horizontal="center"/>
    </xf>
    <xf numFmtId="0" fontId="18" fillId="0" borderId="104" xfId="0" applyFont="1" applyBorder="1" applyAlignment="1">
      <alignment horizontal="center"/>
    </xf>
    <xf numFmtId="0" fontId="1" fillId="0" borderId="103" xfId="0" applyFont="1" applyBorder="1" applyAlignment="1">
      <alignment horizontal="center"/>
    </xf>
    <xf numFmtId="3" fontId="17" fillId="0" borderId="103" xfId="0" applyNumberFormat="1" applyFont="1" applyBorder="1" applyAlignment="1">
      <alignment horizontal="right" vertical="center" wrapText="1"/>
    </xf>
    <xf numFmtId="3" fontId="17" fillId="0" borderId="90" xfId="0" applyNumberFormat="1" applyFont="1" applyBorder="1" applyAlignment="1">
      <alignment horizontal="right" vertical="center" wrapText="1"/>
    </xf>
    <xf numFmtId="3" fontId="17" fillId="0" borderId="104" xfId="0" applyNumberFormat="1" applyFont="1" applyBorder="1" applyAlignment="1">
      <alignment horizontal="right" vertical="center" wrapText="1"/>
    </xf>
    <xf numFmtId="3" fontId="18" fillId="0" borderId="103" xfId="0" applyNumberFormat="1" applyFont="1" applyFill="1" applyBorder="1" applyAlignment="1">
      <alignment horizontal="right" vertical="center" wrapText="1"/>
    </xf>
    <xf numFmtId="3" fontId="18" fillId="0" borderId="90" xfId="0" applyNumberFormat="1" applyFont="1" applyFill="1" applyBorder="1" applyAlignment="1">
      <alignment horizontal="right" vertical="center" wrapText="1"/>
    </xf>
    <xf numFmtId="3" fontId="18" fillId="0" borderId="104" xfId="0" applyNumberFormat="1" applyFont="1" applyFill="1" applyBorder="1" applyAlignment="1">
      <alignment horizontal="right" vertical="center" wrapText="1"/>
    </xf>
    <xf numFmtId="3" fontId="17" fillId="0" borderId="92" xfId="0" applyNumberFormat="1" applyFont="1" applyFill="1" applyBorder="1" applyAlignment="1">
      <alignment horizontal="right" vertical="center"/>
    </xf>
    <xf numFmtId="3" fontId="17" fillId="0" borderId="93" xfId="0" applyNumberFormat="1" applyFont="1" applyFill="1" applyBorder="1" applyAlignment="1">
      <alignment horizontal="right" vertical="center"/>
    </xf>
    <xf numFmtId="3" fontId="17" fillId="0" borderId="135" xfId="0" applyNumberFormat="1" applyFont="1" applyFill="1" applyBorder="1" applyAlignment="1">
      <alignment horizontal="right" vertical="center"/>
    </xf>
    <xf numFmtId="0" fontId="1" fillId="0" borderId="90" xfId="0" applyFont="1" applyBorder="1" applyAlignment="1">
      <alignment horizontal="left" vertical="center" wrapText="1"/>
    </xf>
    <xf numFmtId="0" fontId="1" fillId="0" borderId="104" xfId="0" applyFont="1" applyBorder="1" applyAlignment="1">
      <alignment horizontal="left" vertical="center" wrapText="1"/>
    </xf>
    <xf numFmtId="0" fontId="1" fillId="0" borderId="124" xfId="0" applyFont="1" applyBorder="1" applyAlignment="1">
      <alignment horizontal="left" vertical="center" wrapText="1"/>
    </xf>
    <xf numFmtId="0" fontId="1" fillId="0" borderId="115" xfId="0" applyFont="1" applyBorder="1" applyAlignment="1">
      <alignment horizontal="left" vertical="center" wrapText="1"/>
    </xf>
    <xf numFmtId="0" fontId="1" fillId="0" borderId="112" xfId="0" applyFont="1" applyBorder="1" applyAlignment="1">
      <alignment horizontal="left" vertical="center" wrapText="1"/>
    </xf>
    <xf numFmtId="0" fontId="1" fillId="0" borderId="124" xfId="0" applyFont="1" applyBorder="1" applyAlignment="1">
      <alignment horizontal="center" vertical="center"/>
    </xf>
    <xf numFmtId="0" fontId="1" fillId="0" borderId="130" xfId="0" applyFont="1" applyBorder="1" applyAlignment="1">
      <alignment horizontal="center" vertical="center"/>
    </xf>
    <xf numFmtId="0" fontId="18" fillId="0" borderId="130" xfId="0" applyFont="1" applyBorder="1" applyAlignment="1">
      <alignment horizontal="center" vertical="center"/>
    </xf>
    <xf numFmtId="3" fontId="18" fillId="4" borderId="130" xfId="0" applyNumberFormat="1" applyFont="1" applyFill="1" applyBorder="1" applyAlignment="1">
      <alignment horizontal="right" vertical="center"/>
    </xf>
    <xf numFmtId="0" fontId="18" fillId="0" borderId="109" xfId="0" applyFont="1" applyBorder="1" applyAlignment="1">
      <alignment horizontal="right" vertical="center"/>
    </xf>
    <xf numFmtId="0" fontId="18" fillId="0" borderId="127" xfId="0" applyFont="1" applyBorder="1" applyAlignment="1">
      <alignment horizontal="right" vertical="center"/>
    </xf>
    <xf numFmtId="0" fontId="18" fillId="0" borderId="127" xfId="0" applyFont="1" applyBorder="1" applyAlignment="1">
      <alignment horizontal="center" vertical="center"/>
    </xf>
    <xf numFmtId="0" fontId="18" fillId="0" borderId="123" xfId="0" applyFont="1" applyBorder="1" applyAlignment="1">
      <alignment horizontal="center" vertical="center"/>
    </xf>
    <xf numFmtId="3" fontId="18" fillId="2" borderId="76" xfId="0" applyNumberFormat="1" applyFont="1" applyFill="1" applyBorder="1" applyAlignment="1">
      <alignment horizontal="right" vertical="center"/>
    </xf>
    <xf numFmtId="3" fontId="18" fillId="2" borderId="127" xfId="0" applyNumberFormat="1" applyFont="1" applyFill="1" applyBorder="1" applyAlignment="1">
      <alignment horizontal="right" vertical="center"/>
    </xf>
    <xf numFmtId="3" fontId="18" fillId="2" borderId="74" xfId="0" applyNumberFormat="1" applyFont="1" applyFill="1" applyBorder="1" applyAlignment="1">
      <alignment horizontal="right" vertical="center"/>
    </xf>
    <xf numFmtId="0" fontId="18" fillId="0" borderId="110" xfId="0" applyFont="1" applyBorder="1" applyAlignment="1">
      <alignment horizontal="right" vertical="center"/>
    </xf>
    <xf numFmtId="0" fontId="18" fillId="0" borderId="136" xfId="0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3" fontId="18" fillId="0" borderId="94" xfId="0" applyNumberFormat="1" applyFont="1" applyBorder="1" applyAlignment="1">
      <alignment horizontal="right" vertical="center"/>
    </xf>
    <xf numFmtId="0" fontId="18" fillId="0" borderId="129" xfId="0" applyFont="1" applyBorder="1" applyAlignment="1">
      <alignment horizontal="center" vertical="center"/>
    </xf>
    <xf numFmtId="0" fontId="18" fillId="0" borderId="126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29" xfId="0" applyFont="1" applyBorder="1" applyAlignment="1">
      <alignment horizontal="right" vertical="center"/>
    </xf>
    <xf numFmtId="0" fontId="18" fillId="0" borderId="44" xfId="0" applyFont="1" applyBorder="1" applyAlignment="1">
      <alignment horizontal="right" vertical="center"/>
    </xf>
    <xf numFmtId="0" fontId="18" fillId="4" borderId="103" xfId="0" applyFont="1" applyFill="1" applyBorder="1" applyAlignment="1">
      <alignment horizontal="left" vertical="center"/>
    </xf>
    <xf numFmtId="0" fontId="18" fillId="4" borderId="90" xfId="0" applyFont="1" applyFill="1" applyBorder="1" applyAlignment="1">
      <alignment horizontal="left" vertical="center"/>
    </xf>
    <xf numFmtId="0" fontId="18" fillId="4" borderId="104" xfId="0" applyFont="1" applyFill="1" applyBorder="1" applyAlignment="1">
      <alignment horizontal="left" vertical="center"/>
    </xf>
    <xf numFmtId="3" fontId="18" fillId="0" borderId="131" xfId="0" applyNumberFormat="1" applyFont="1" applyBorder="1" applyAlignment="1">
      <alignment horizontal="right" vertical="center"/>
    </xf>
    <xf numFmtId="3" fontId="18" fillId="0" borderId="124" xfId="0" applyNumberFormat="1" applyFont="1" applyBorder="1" applyAlignment="1">
      <alignment horizontal="right" vertical="center" wrapText="1"/>
    </xf>
    <xf numFmtId="3" fontId="18" fillId="0" borderId="115" xfId="0" applyNumberFormat="1" applyFont="1" applyBorder="1" applyAlignment="1">
      <alignment horizontal="right" vertical="center" wrapText="1"/>
    </xf>
    <xf numFmtId="3" fontId="18" fillId="0" borderId="112" xfId="0" applyNumberFormat="1" applyFont="1" applyBorder="1" applyAlignment="1">
      <alignment horizontal="right" vertical="center" wrapText="1"/>
    </xf>
    <xf numFmtId="3" fontId="3" fillId="0" borderId="110" xfId="0" applyNumberFormat="1" applyFont="1" applyBorder="1" applyAlignment="1">
      <alignment horizontal="right" vertical="center"/>
    </xf>
    <xf numFmtId="3" fontId="3" fillId="0" borderId="136" xfId="0" applyNumberFormat="1" applyFont="1" applyBorder="1" applyAlignment="1">
      <alignment horizontal="right" vertical="center"/>
    </xf>
    <xf numFmtId="3" fontId="3" fillId="0" borderId="109" xfId="0" applyNumberFormat="1" applyFont="1" applyBorder="1" applyAlignment="1">
      <alignment horizontal="right" vertical="center"/>
    </xf>
    <xf numFmtId="3" fontId="17" fillId="0" borderId="13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18" fillId="0" borderId="137" xfId="0" applyFont="1" applyBorder="1" applyAlignment="1">
      <alignment horizontal="center"/>
    </xf>
    <xf numFmtId="3" fontId="18" fillId="0" borderId="137" xfId="0" applyNumberFormat="1" applyFont="1" applyBorder="1" applyAlignment="1">
      <alignment horizontal="center"/>
    </xf>
    <xf numFmtId="0" fontId="17" fillId="0" borderId="92" xfId="0" applyFont="1" applyBorder="1" applyAlignment="1">
      <alignment horizontal="left"/>
    </xf>
    <xf numFmtId="0" fontId="17" fillId="0" borderId="93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8" fillId="0" borderId="123" xfId="0" applyFont="1" applyBorder="1" applyAlignment="1">
      <alignment horizontal="left"/>
    </xf>
    <xf numFmtId="0" fontId="18" fillId="0" borderId="136" xfId="0" applyFont="1" applyBorder="1" applyAlignment="1">
      <alignment horizontal="left"/>
    </xf>
    <xf numFmtId="0" fontId="18" fillId="0" borderId="109" xfId="0" applyFont="1" applyBorder="1" applyAlignment="1">
      <alignment horizontal="left"/>
    </xf>
    <xf numFmtId="0" fontId="9" fillId="0" borderId="0" xfId="0" applyFont="1" applyAlignment="1">
      <alignment horizontal="justify" vertical="top" wrapText="1"/>
    </xf>
    <xf numFmtId="3" fontId="18" fillId="0" borderId="69" xfId="0" applyNumberFormat="1" applyFont="1" applyBorder="1" applyAlignment="1">
      <alignment horizontal="center"/>
    </xf>
    <xf numFmtId="3" fontId="18" fillId="0" borderId="110" xfId="0" applyNumberFormat="1" applyFont="1" applyBorder="1" applyAlignment="1">
      <alignment horizontal="center"/>
    </xf>
    <xf numFmtId="3" fontId="18" fillId="0" borderId="136" xfId="0" applyNumberFormat="1" applyFont="1" applyBorder="1" applyAlignment="1">
      <alignment horizontal="center"/>
    </xf>
    <xf numFmtId="3" fontId="18" fillId="0" borderId="109" xfId="0" applyNumberFormat="1" applyFont="1" applyBorder="1" applyAlignment="1">
      <alignment horizontal="center"/>
    </xf>
    <xf numFmtId="0" fontId="18" fillId="0" borderId="124" xfId="0" applyFont="1" applyBorder="1" applyAlignment="1">
      <alignment horizontal="left"/>
    </xf>
    <xf numFmtId="0" fontId="18" fillId="0" borderId="105" xfId="0" applyFont="1" applyBorder="1" applyAlignment="1">
      <alignment horizontal="center"/>
    </xf>
    <xf numFmtId="3" fontId="18" fillId="2" borderId="134" xfId="0" applyNumberFormat="1" applyFont="1" applyFill="1" applyBorder="1" applyAlignment="1">
      <alignment horizontal="right" vertical="center"/>
    </xf>
    <xf numFmtId="3" fontId="18" fillId="2" borderId="93" xfId="0" applyNumberFormat="1" applyFont="1" applyFill="1" applyBorder="1" applyAlignment="1">
      <alignment horizontal="right" vertical="center"/>
    </xf>
    <xf numFmtId="3" fontId="18" fillId="2" borderId="17" xfId="0" applyNumberFormat="1" applyFont="1" applyFill="1" applyBorder="1" applyAlignment="1">
      <alignment horizontal="right" vertical="center"/>
    </xf>
    <xf numFmtId="3" fontId="18" fillId="0" borderId="124" xfId="0" applyNumberFormat="1" applyFont="1" applyBorder="1" applyAlignment="1">
      <alignment horizontal="center" vertical="center"/>
    </xf>
    <xf numFmtId="3" fontId="18" fillId="0" borderId="115" xfId="0" applyNumberFormat="1" applyFont="1" applyBorder="1" applyAlignment="1">
      <alignment horizontal="center" vertical="center"/>
    </xf>
    <xf numFmtId="3" fontId="18" fillId="0" borderId="112" xfId="0" applyNumberFormat="1" applyFont="1" applyBorder="1" applyAlignment="1">
      <alignment horizontal="center" vertical="center"/>
    </xf>
    <xf numFmtId="3" fontId="3" fillId="0" borderId="110" xfId="0" applyNumberFormat="1" applyFont="1" applyBorder="1" applyAlignment="1">
      <alignment horizontal="center" vertical="center"/>
    </xf>
    <xf numFmtId="3" fontId="3" fillId="0" borderId="136" xfId="0" applyNumberFormat="1" applyFont="1" applyBorder="1" applyAlignment="1">
      <alignment horizontal="center" vertical="center"/>
    </xf>
    <xf numFmtId="3" fontId="3" fillId="0" borderId="111" xfId="0" applyNumberFormat="1" applyFont="1" applyBorder="1" applyAlignment="1">
      <alignment horizontal="center" vertical="center"/>
    </xf>
    <xf numFmtId="3" fontId="17" fillId="2" borderId="13" xfId="0" applyNumberFormat="1" applyFont="1" applyFill="1" applyBorder="1" applyAlignment="1">
      <alignment horizontal="right" vertical="center"/>
    </xf>
    <xf numFmtId="3" fontId="18" fillId="0" borderId="103" xfId="0" applyNumberFormat="1" applyFont="1" applyBorder="1" applyAlignment="1">
      <alignment horizontal="center" vertical="center"/>
    </xf>
    <xf numFmtId="3" fontId="18" fillId="0" borderId="90" xfId="0" applyNumberFormat="1" applyFont="1" applyBorder="1" applyAlignment="1">
      <alignment horizontal="center" vertical="center"/>
    </xf>
    <xf numFmtId="3" fontId="18" fillId="0" borderId="104" xfId="0" applyNumberFormat="1" applyFont="1" applyBorder="1" applyAlignment="1">
      <alignment horizontal="center" vertical="center"/>
    </xf>
    <xf numFmtId="0" fontId="18" fillId="0" borderId="111" xfId="0" applyFont="1" applyBorder="1" applyAlignment="1">
      <alignment horizontal="center"/>
    </xf>
    <xf numFmtId="0" fontId="18" fillId="0" borderId="75" xfId="0" applyFont="1" applyBorder="1" applyAlignment="1">
      <alignment horizontal="center"/>
    </xf>
    <xf numFmtId="3" fontId="18" fillId="0" borderId="75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31" xfId="0" applyFont="1" applyBorder="1" applyAlignment="1">
      <alignment horizontal="center" vertical="center"/>
    </xf>
    <xf numFmtId="0" fontId="17" fillId="0" borderId="92" xfId="0" applyFont="1" applyFill="1" applyBorder="1" applyAlignment="1">
      <alignment horizontal="left" vertical="center" wrapText="1"/>
    </xf>
    <xf numFmtId="0" fontId="17" fillId="0" borderId="93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3" fontId="17" fillId="0" borderId="1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justify" vertical="top"/>
    </xf>
    <xf numFmtId="0" fontId="17" fillId="0" borderId="37" xfId="0" applyFont="1" applyBorder="1" applyAlignment="1">
      <alignment horizontal="center" vertical="center"/>
    </xf>
    <xf numFmtId="0" fontId="1" fillId="0" borderId="124" xfId="0" applyFont="1" applyBorder="1" applyAlignment="1">
      <alignment horizontal="left" vertical="center"/>
    </xf>
    <xf numFmtId="0" fontId="3" fillId="0" borderId="115" xfId="0" applyFont="1" applyBorder="1" applyAlignment="1">
      <alignment horizontal="left" vertical="center"/>
    </xf>
    <xf numFmtId="0" fontId="3" fillId="0" borderId="112" xfId="0" applyFont="1" applyBorder="1" applyAlignment="1">
      <alignment horizontal="left" vertical="center"/>
    </xf>
    <xf numFmtId="0" fontId="1" fillId="0" borderId="128" xfId="0" applyFont="1" applyBorder="1" applyAlignment="1">
      <alignment horizontal="right" vertical="center"/>
    </xf>
    <xf numFmtId="0" fontId="3" fillId="0" borderId="128" xfId="0" applyFont="1" applyBorder="1" applyAlignment="1">
      <alignment horizontal="right" vertical="center"/>
    </xf>
    <xf numFmtId="0" fontId="3" fillId="0" borderId="75" xfId="0" applyFont="1" applyBorder="1" applyAlignment="1">
      <alignment horizontal="right" vertical="center"/>
    </xf>
    <xf numFmtId="0" fontId="18" fillId="0" borderId="107" xfId="0" applyFont="1" applyBorder="1" applyAlignment="1">
      <alignment horizontal="center"/>
    </xf>
    <xf numFmtId="0" fontId="18" fillId="0" borderId="69" xfId="0" applyFont="1" applyBorder="1" applyAlignment="1">
      <alignment horizontal="center"/>
    </xf>
    <xf numFmtId="3" fontId="18" fillId="0" borderId="137" xfId="0" applyNumberFormat="1" applyFont="1" applyFill="1" applyBorder="1" applyAlignment="1">
      <alignment horizontal="center"/>
    </xf>
    <xf numFmtId="3" fontId="1" fillId="0" borderId="137" xfId="0" applyNumberFormat="1" applyFont="1" applyFill="1" applyBorder="1" applyAlignment="1">
      <alignment horizontal="center"/>
    </xf>
    <xf numFmtId="3" fontId="18" fillId="0" borderId="113" xfId="0" applyNumberFormat="1" applyFont="1" applyFill="1" applyBorder="1" applyAlignment="1">
      <alignment horizontal="center"/>
    </xf>
    <xf numFmtId="3" fontId="18" fillId="0" borderId="115" xfId="0" applyNumberFormat="1" applyFont="1" applyFill="1" applyBorder="1" applyAlignment="1">
      <alignment horizontal="center"/>
    </xf>
    <xf numFmtId="3" fontId="18" fillId="0" borderId="112" xfId="0" applyNumberFormat="1" applyFont="1" applyFill="1" applyBorder="1" applyAlignment="1">
      <alignment horizontal="center"/>
    </xf>
    <xf numFmtId="0" fontId="18" fillId="0" borderId="91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3" fontId="18" fillId="0" borderId="89" xfId="0" applyNumberFormat="1" applyFont="1" applyFill="1" applyBorder="1" applyAlignment="1">
      <alignment horizontal="center"/>
    </xf>
    <xf numFmtId="3" fontId="18" fillId="0" borderId="90" xfId="0" applyNumberFormat="1" applyFont="1" applyFill="1" applyBorder="1" applyAlignment="1">
      <alignment horizontal="center"/>
    </xf>
    <xf numFmtId="3" fontId="18" fillId="0" borderId="104" xfId="0" applyNumberFormat="1" applyFont="1" applyFill="1" applyBorder="1" applyAlignment="1">
      <alignment horizontal="center"/>
    </xf>
    <xf numFmtId="3" fontId="18" fillId="0" borderId="113" xfId="0" applyNumberFormat="1" applyFont="1" applyBorder="1" applyAlignment="1">
      <alignment horizontal="center"/>
    </xf>
    <xf numFmtId="3" fontId="18" fillId="0" borderId="115" xfId="0" applyNumberFormat="1" applyFont="1" applyBorder="1" applyAlignment="1">
      <alignment horizontal="center"/>
    </xf>
    <xf numFmtId="3" fontId="18" fillId="0" borderId="112" xfId="0" applyNumberFormat="1" applyFont="1" applyBorder="1" applyAlignment="1">
      <alignment horizontal="center"/>
    </xf>
    <xf numFmtId="0" fontId="18" fillId="2" borderId="135" xfId="0" applyFont="1" applyFill="1" applyBorder="1" applyAlignment="1">
      <alignment horizontal="center" vertical="center"/>
    </xf>
    <xf numFmtId="0" fontId="18" fillId="2" borderId="138" xfId="0" applyFont="1" applyFill="1" applyBorder="1" applyAlignment="1">
      <alignment horizontal="center" vertical="center"/>
    </xf>
    <xf numFmtId="3" fontId="18" fillId="2" borderId="134" xfId="0" applyNumberFormat="1" applyFont="1" applyFill="1" applyBorder="1" applyAlignment="1">
      <alignment horizontal="center" vertical="center"/>
    </xf>
    <xf numFmtId="3" fontId="18" fillId="2" borderId="93" xfId="0" applyNumberFormat="1" applyFont="1" applyFill="1" applyBorder="1" applyAlignment="1">
      <alignment horizontal="center" vertical="center"/>
    </xf>
    <xf numFmtId="3" fontId="18" fillId="2" borderId="17" xfId="0" applyNumberFormat="1" applyFont="1" applyFill="1" applyBorder="1" applyAlignment="1">
      <alignment horizontal="center" vertical="center"/>
    </xf>
    <xf numFmtId="3" fontId="18" fillId="0" borderId="43" xfId="0" applyNumberFormat="1" applyFont="1" applyBorder="1" applyAlignment="1">
      <alignment horizontal="center"/>
    </xf>
    <xf numFmtId="3" fontId="18" fillId="0" borderId="89" xfId="0" applyNumberFormat="1" applyFont="1" applyBorder="1" applyAlignment="1">
      <alignment horizontal="center"/>
    </xf>
    <xf numFmtId="3" fontId="18" fillId="0" borderId="90" xfId="0" applyNumberFormat="1" applyFont="1" applyBorder="1" applyAlignment="1">
      <alignment horizontal="center"/>
    </xf>
    <xf numFmtId="3" fontId="18" fillId="0" borderId="104" xfId="0" applyNumberFormat="1" applyFont="1" applyBorder="1" applyAlignment="1">
      <alignment horizontal="center"/>
    </xf>
    <xf numFmtId="3" fontId="18" fillId="0" borderId="124" xfId="0" applyNumberFormat="1" applyFont="1" applyFill="1" applyBorder="1" applyAlignment="1">
      <alignment horizontal="center" vertical="center"/>
    </xf>
    <xf numFmtId="3" fontId="18" fillId="0" borderId="115" xfId="0" applyNumberFormat="1" applyFont="1" applyFill="1" applyBorder="1" applyAlignment="1">
      <alignment horizontal="center" vertical="center"/>
    </xf>
    <xf numFmtId="3" fontId="18" fillId="0" borderId="112" xfId="0" applyNumberFormat="1" applyFont="1" applyFill="1" applyBorder="1" applyAlignment="1">
      <alignment horizontal="center" vertical="center"/>
    </xf>
    <xf numFmtId="0" fontId="10" fillId="0" borderId="29" xfId="0" applyFont="1" applyBorder="1" applyAlignment="1">
      <alignment horizontal="justify" vertical="top" wrapText="1"/>
    </xf>
    <xf numFmtId="3" fontId="18" fillId="0" borderId="130" xfId="0" applyNumberFormat="1" applyFont="1" applyFill="1" applyBorder="1" applyAlignment="1">
      <alignment horizontal="right" vertical="center" wrapText="1"/>
    </xf>
    <xf numFmtId="3" fontId="18" fillId="2" borderId="131" xfId="0" applyNumberFormat="1" applyFont="1" applyFill="1" applyBorder="1" applyAlignment="1">
      <alignment horizontal="right" vertical="center" wrapText="1"/>
    </xf>
    <xf numFmtId="3" fontId="18" fillId="2" borderId="128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justify" vertical="top"/>
    </xf>
    <xf numFmtId="0" fontId="1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2" fontId="1" fillId="0" borderId="0" xfId="0" applyNumberFormat="1" applyFont="1" applyAlignment="1">
      <alignment horizontal="center"/>
    </xf>
    <xf numFmtId="41" fontId="1" fillId="0" borderId="0" xfId="0" applyNumberFormat="1" applyFont="1" applyAlignment="1">
      <alignment horizontal="center"/>
    </xf>
    <xf numFmtId="13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5" fillId="0" borderId="0" xfId="0" applyFont="1" applyAlignment="1">
      <alignment horizontal="justify" vertical="top" wrapText="1"/>
    </xf>
    <xf numFmtId="0" fontId="17" fillId="0" borderId="99" xfId="0" applyFont="1" applyBorder="1" applyAlignment="1">
      <alignment horizontal="center" wrapText="1"/>
    </xf>
    <xf numFmtId="0" fontId="17" fillId="0" borderId="123" xfId="0" applyFont="1" applyFill="1" applyBorder="1" applyAlignment="1">
      <alignment horizontal="left" vertical="center" wrapText="1"/>
    </xf>
    <xf numFmtId="0" fontId="17" fillId="0" borderId="136" xfId="0" applyFont="1" applyFill="1" applyBorder="1" applyAlignment="1">
      <alignment horizontal="left" vertical="center" wrapText="1"/>
    </xf>
    <xf numFmtId="0" fontId="17" fillId="0" borderId="109" xfId="0" applyFont="1" applyFill="1" applyBorder="1" applyAlignment="1">
      <alignment horizontal="left" vertical="center" wrapText="1"/>
    </xf>
    <xf numFmtId="173" fontId="18" fillId="0" borderId="131" xfId="0" applyNumberFormat="1" applyFont="1" applyFill="1" applyBorder="1" applyAlignment="1">
      <alignment horizontal="right" vertical="center"/>
    </xf>
    <xf numFmtId="9" fontId="18" fillId="0" borderId="123" xfId="1" applyFont="1" applyFill="1" applyBorder="1" applyAlignment="1">
      <alignment horizontal="right" vertical="center"/>
    </xf>
    <xf numFmtId="9" fontId="18" fillId="0" borderId="136" xfId="1" applyFont="1" applyFill="1" applyBorder="1" applyAlignment="1">
      <alignment horizontal="right" vertical="center"/>
    </xf>
    <xf numFmtId="9" fontId="18" fillId="0" borderId="109" xfId="1" applyFont="1" applyFill="1" applyBorder="1" applyAlignment="1">
      <alignment horizontal="right" vertical="center"/>
    </xf>
    <xf numFmtId="0" fontId="18" fillId="0" borderId="101" xfId="0" applyFont="1" applyBorder="1" applyAlignment="1">
      <alignment horizontal="left"/>
    </xf>
    <xf numFmtId="0" fontId="1" fillId="0" borderId="101" xfId="0" applyFont="1" applyBorder="1" applyAlignment="1">
      <alignment horizontal="center"/>
    </xf>
    <xf numFmtId="12" fontId="1" fillId="0" borderId="101" xfId="0" applyNumberFormat="1" applyFont="1" applyBorder="1" applyAlignment="1">
      <alignment horizontal="center"/>
    </xf>
    <xf numFmtId="41" fontId="1" fillId="0" borderId="101" xfId="0" applyNumberFormat="1" applyFont="1" applyBorder="1" applyAlignment="1">
      <alignment horizontal="center"/>
    </xf>
    <xf numFmtId="3" fontId="18" fillId="0" borderId="123" xfId="0" applyNumberFormat="1" applyFont="1" applyBorder="1" applyAlignment="1">
      <alignment horizontal="center" vertical="center" wrapText="1"/>
    </xf>
    <xf numFmtId="3" fontId="18" fillId="0" borderId="136" xfId="0" applyNumberFormat="1" applyFont="1" applyBorder="1" applyAlignment="1">
      <alignment horizontal="center" vertical="center" wrapText="1"/>
    </xf>
    <xf numFmtId="3" fontId="18" fillId="0" borderId="109" xfId="0" applyNumberFormat="1" applyFont="1" applyBorder="1" applyAlignment="1">
      <alignment horizontal="center" vertical="center" wrapText="1"/>
    </xf>
    <xf numFmtId="3" fontId="18" fillId="4" borderId="103" xfId="0" applyNumberFormat="1" applyFont="1" applyFill="1" applyBorder="1" applyAlignment="1">
      <alignment horizontal="center" vertical="center" wrapText="1"/>
    </xf>
    <xf numFmtId="3" fontId="18" fillId="4" borderId="90" xfId="0" applyNumberFormat="1" applyFont="1" applyFill="1" applyBorder="1" applyAlignment="1">
      <alignment horizontal="center" vertical="center" wrapText="1"/>
    </xf>
    <xf numFmtId="3" fontId="18" fillId="4" borderId="104" xfId="0" applyNumberFormat="1" applyFont="1" applyFill="1" applyBorder="1" applyAlignment="1">
      <alignment horizontal="center" vertical="center" wrapText="1"/>
    </xf>
    <xf numFmtId="3" fontId="18" fillId="4" borderId="124" xfId="0" applyNumberFormat="1" applyFont="1" applyFill="1" applyBorder="1" applyAlignment="1">
      <alignment horizontal="center" vertical="center" wrapText="1"/>
    </xf>
    <xf numFmtId="3" fontId="18" fillId="4" borderId="115" xfId="0" applyNumberFormat="1" applyFont="1" applyFill="1" applyBorder="1" applyAlignment="1">
      <alignment horizontal="center" vertical="center" wrapText="1"/>
    </xf>
    <xf numFmtId="3" fontId="18" fillId="4" borderId="112" xfId="0" applyNumberFormat="1" applyFont="1" applyFill="1" applyBorder="1" applyAlignment="1">
      <alignment horizontal="center" vertical="center" wrapText="1"/>
    </xf>
    <xf numFmtId="0" fontId="17" fillId="0" borderId="37" xfId="0" applyNumberFormat="1" applyFont="1" applyBorder="1" applyAlignment="1">
      <alignment horizontal="center" vertical="center" wrapText="1"/>
    </xf>
    <xf numFmtId="0" fontId="18" fillId="0" borderId="131" xfId="0" applyNumberFormat="1" applyFont="1" applyBorder="1" applyAlignment="1">
      <alignment horizontal="left" vertical="center" wrapText="1"/>
    </xf>
    <xf numFmtId="0" fontId="18" fillId="0" borderId="132" xfId="0" applyNumberFormat="1" applyFont="1" applyBorder="1" applyAlignment="1">
      <alignment horizontal="left" vertical="center" wrapText="1"/>
    </xf>
    <xf numFmtId="0" fontId="18" fillId="0" borderId="130" xfId="0" applyNumberFormat="1" applyFont="1" applyBorder="1" applyAlignment="1">
      <alignment horizontal="left" vertical="center" wrapText="1"/>
    </xf>
    <xf numFmtId="0" fontId="10" fillId="4" borderId="0" xfId="0" applyFont="1" applyFill="1" applyAlignment="1">
      <alignment horizontal="justify" vertical="top" wrapText="1"/>
    </xf>
    <xf numFmtId="14" fontId="4" fillId="4" borderId="0" xfId="0" applyNumberFormat="1" applyFont="1" applyFill="1" applyAlignment="1">
      <alignment horizontal="justify" vertical="top" wrapText="1"/>
    </xf>
    <xf numFmtId="0" fontId="1" fillId="0" borderId="130" xfId="0" applyFont="1" applyFill="1" applyBorder="1" applyAlignment="1">
      <alignment horizontal="center" vertical="center" wrapText="1"/>
    </xf>
    <xf numFmtId="0" fontId="18" fillId="0" borderId="130" xfId="0" applyFont="1" applyFill="1" applyBorder="1" applyAlignment="1">
      <alignment horizontal="center" vertical="center" wrapText="1"/>
    </xf>
    <xf numFmtId="173" fontId="18" fillId="0" borderId="130" xfId="0" applyNumberFormat="1" applyFont="1" applyFill="1" applyBorder="1" applyAlignment="1">
      <alignment horizontal="right" vertical="center"/>
    </xf>
    <xf numFmtId="10" fontId="18" fillId="0" borderId="130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justify" vertical="top" wrapText="1"/>
    </xf>
    <xf numFmtId="12" fontId="1" fillId="0" borderId="115" xfId="0" applyNumberFormat="1" applyFont="1" applyBorder="1" applyAlignment="1">
      <alignment horizontal="center"/>
    </xf>
    <xf numFmtId="41" fontId="1" fillId="0" borderId="115" xfId="0" applyNumberFormat="1" applyFont="1" applyBorder="1" applyAlignment="1">
      <alignment horizontal="center"/>
    </xf>
    <xf numFmtId="0" fontId="1" fillId="0" borderId="115" xfId="0" applyFont="1" applyBorder="1" applyAlignment="1">
      <alignment horizontal="center"/>
    </xf>
    <xf numFmtId="0" fontId="9" fillId="4" borderId="0" xfId="0" applyFont="1" applyFill="1" applyAlignment="1">
      <alignment horizontal="justify" vertical="top" wrapText="1"/>
    </xf>
    <xf numFmtId="0" fontId="1" fillId="0" borderId="124" xfId="0" applyFont="1" applyFill="1" applyBorder="1" applyAlignment="1">
      <alignment horizontal="left" vertical="center" wrapText="1"/>
    </xf>
    <xf numFmtId="0" fontId="18" fillId="0" borderId="115" xfId="0" applyFont="1" applyFill="1" applyBorder="1" applyAlignment="1">
      <alignment horizontal="left" vertical="center" wrapText="1"/>
    </xf>
    <xf numFmtId="0" fontId="18" fillId="0" borderId="112" xfId="0" applyFont="1" applyFill="1" applyBorder="1" applyAlignment="1">
      <alignment horizontal="left" vertical="center" wrapText="1"/>
    </xf>
    <xf numFmtId="3" fontId="18" fillId="0" borderId="124" xfId="0" applyNumberFormat="1" applyFont="1" applyFill="1" applyBorder="1" applyAlignment="1">
      <alignment horizontal="right"/>
    </xf>
    <xf numFmtId="3" fontId="18" fillId="0" borderId="115" xfId="0" applyNumberFormat="1" applyFont="1" applyFill="1" applyBorder="1" applyAlignment="1">
      <alignment horizontal="right"/>
    </xf>
    <xf numFmtId="3" fontId="18" fillId="0" borderId="114" xfId="0" applyNumberFormat="1" applyFont="1" applyFill="1" applyBorder="1" applyAlignment="1">
      <alignment horizontal="right"/>
    </xf>
    <xf numFmtId="3" fontId="18" fillId="0" borderId="43" xfId="0" applyNumberFormat="1" applyFont="1" applyBorder="1" applyAlignment="1">
      <alignment horizontal="right" vertical="center"/>
    </xf>
    <xf numFmtId="3" fontId="18" fillId="2" borderId="89" xfId="0" applyNumberFormat="1" applyFont="1" applyFill="1" applyBorder="1" applyAlignment="1">
      <alignment horizontal="right" vertical="center"/>
    </xf>
    <xf numFmtId="3" fontId="18" fillId="0" borderId="63" xfId="0" applyNumberFormat="1" applyFont="1" applyBorder="1" applyAlignment="1">
      <alignment horizontal="right" vertical="center"/>
    </xf>
    <xf numFmtId="3" fontId="18" fillId="0" borderId="64" xfId="0" applyNumberFormat="1" applyFont="1" applyBorder="1" applyAlignment="1">
      <alignment horizontal="right" vertical="center"/>
    </xf>
    <xf numFmtId="3" fontId="18" fillId="2" borderId="113" xfId="0" applyNumberFormat="1" applyFont="1" applyFill="1" applyBorder="1" applyAlignment="1">
      <alignment horizontal="right" vertical="center"/>
    </xf>
    <xf numFmtId="0" fontId="17" fillId="0" borderId="123" xfId="0" applyFont="1" applyBorder="1" applyAlignment="1">
      <alignment horizontal="left" vertical="center"/>
    </xf>
    <xf numFmtId="0" fontId="17" fillId="0" borderId="136" xfId="0" applyFont="1" applyBorder="1" applyAlignment="1">
      <alignment horizontal="left" vertical="center"/>
    </xf>
    <xf numFmtId="0" fontId="17" fillId="0" borderId="109" xfId="0" applyFont="1" applyBorder="1" applyAlignment="1">
      <alignment horizontal="left" vertical="center"/>
    </xf>
    <xf numFmtId="0" fontId="18" fillId="0" borderId="124" xfId="0" applyFont="1" applyBorder="1" applyAlignment="1">
      <alignment horizontal="left" vertical="center"/>
    </xf>
    <xf numFmtId="0" fontId="18" fillId="0" borderId="115" xfId="0" applyFont="1" applyBorder="1" applyAlignment="1">
      <alignment horizontal="left" vertical="center"/>
    </xf>
    <xf numFmtId="0" fontId="18" fillId="0" borderId="112" xfId="0" applyFont="1" applyBorder="1" applyAlignment="1">
      <alignment horizontal="left" vertical="center"/>
    </xf>
    <xf numFmtId="3" fontId="18" fillId="0" borderId="92" xfId="0" applyNumberFormat="1" applyFont="1" applyBorder="1" applyAlignment="1">
      <alignment horizontal="right" vertical="center"/>
    </xf>
    <xf numFmtId="3" fontId="18" fillId="0" borderId="93" xfId="0" applyNumberFormat="1" applyFont="1" applyBorder="1" applyAlignment="1">
      <alignment horizontal="right" vertical="center"/>
    </xf>
    <xf numFmtId="3" fontId="18" fillId="0" borderId="17" xfId="0" applyNumberFormat="1" applyFont="1" applyBorder="1" applyAlignment="1">
      <alignment horizontal="right" vertical="center"/>
    </xf>
    <xf numFmtId="0" fontId="2" fillId="0" borderId="103" xfId="0" applyFont="1" applyBorder="1" applyAlignment="1">
      <alignment horizontal="left" vertical="center" wrapText="1"/>
    </xf>
    <xf numFmtId="0" fontId="2" fillId="0" borderId="90" xfId="0" applyFont="1" applyBorder="1" applyAlignment="1">
      <alignment horizontal="left" vertical="center" wrapText="1"/>
    </xf>
    <xf numFmtId="0" fontId="2" fillId="0" borderId="104" xfId="0" applyFont="1" applyBorder="1" applyAlignment="1">
      <alignment horizontal="left" vertical="center" wrapText="1"/>
    </xf>
    <xf numFmtId="3" fontId="18" fillId="0" borderId="71" xfId="0" applyNumberFormat="1" applyFont="1" applyBorder="1" applyAlignment="1">
      <alignment horizontal="right" vertical="center"/>
    </xf>
    <xf numFmtId="3" fontId="18" fillId="0" borderId="133" xfId="0" applyNumberFormat="1" applyFont="1" applyBorder="1" applyAlignment="1">
      <alignment horizontal="right" vertical="center"/>
    </xf>
    <xf numFmtId="3" fontId="18" fillId="0" borderId="138" xfId="0" applyNumberFormat="1" applyFont="1" applyBorder="1" applyAlignment="1">
      <alignment horizontal="right" vertical="center"/>
    </xf>
    <xf numFmtId="3" fontId="18" fillId="0" borderId="70" xfId="0" applyNumberFormat="1" applyFont="1" applyBorder="1" applyAlignment="1">
      <alignment horizontal="right" vertical="center"/>
    </xf>
    <xf numFmtId="3" fontId="18" fillId="2" borderId="132" xfId="0" applyNumberFormat="1" applyFont="1" applyFill="1" applyBorder="1" applyAlignment="1">
      <alignment horizontal="right" vertical="center"/>
    </xf>
    <xf numFmtId="3" fontId="1" fillId="0" borderId="103" xfId="0" applyNumberFormat="1" applyFont="1" applyBorder="1" applyAlignment="1">
      <alignment horizontal="right" vertical="center"/>
    </xf>
    <xf numFmtId="3" fontId="1" fillId="0" borderId="90" xfId="0" applyNumberFormat="1" applyFont="1" applyBorder="1" applyAlignment="1">
      <alignment horizontal="right" vertical="center"/>
    </xf>
    <xf numFmtId="3" fontId="1" fillId="0" borderId="104" xfId="0" applyNumberFormat="1" applyFont="1" applyBorder="1" applyAlignment="1">
      <alignment horizontal="right" vertical="center"/>
    </xf>
    <xf numFmtId="0" fontId="4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3" fontId="79" fillId="0" borderId="124" xfId="0" applyNumberFormat="1" applyFont="1" applyBorder="1" applyAlignment="1">
      <alignment horizontal="right" vertical="center"/>
    </xf>
    <xf numFmtId="3" fontId="79" fillId="0" borderId="115" xfId="0" applyNumberFormat="1" applyFont="1" applyBorder="1" applyAlignment="1">
      <alignment horizontal="right" vertical="center"/>
    </xf>
    <xf numFmtId="3" fontId="79" fillId="0" borderId="112" xfId="0" applyNumberFormat="1" applyFont="1" applyBorder="1" applyAlignment="1">
      <alignment horizontal="right" vertical="center"/>
    </xf>
    <xf numFmtId="3" fontId="17" fillId="0" borderId="37" xfId="0" applyNumberFormat="1" applyFont="1" applyBorder="1" applyAlignment="1">
      <alignment horizontal="right" vertical="center"/>
    </xf>
    <xf numFmtId="0" fontId="2" fillId="0" borderId="123" xfId="0" applyFont="1" applyBorder="1" applyAlignment="1">
      <alignment horizontal="left" vertical="center" wrapText="1"/>
    </xf>
    <xf numFmtId="0" fontId="2" fillId="0" borderId="136" xfId="0" applyFont="1" applyBorder="1" applyAlignment="1">
      <alignment horizontal="left" vertical="center" wrapText="1"/>
    </xf>
    <xf numFmtId="0" fontId="2" fillId="0" borderId="109" xfId="0" applyFont="1" applyBorder="1" applyAlignment="1">
      <alignment horizontal="left" vertical="center" wrapText="1"/>
    </xf>
    <xf numFmtId="3" fontId="1" fillId="0" borderId="124" xfId="0" applyNumberFormat="1" applyFont="1" applyBorder="1" applyAlignment="1">
      <alignment horizontal="right" vertical="center"/>
    </xf>
    <xf numFmtId="3" fontId="1" fillId="0" borderId="115" xfId="0" applyNumberFormat="1" applyFont="1" applyBorder="1" applyAlignment="1">
      <alignment horizontal="right" vertical="center"/>
    </xf>
    <xf numFmtId="3" fontId="1" fillId="0" borderId="112" xfId="0" applyNumberFormat="1" applyFont="1" applyBorder="1" applyAlignment="1">
      <alignment horizontal="right" vertical="center"/>
    </xf>
    <xf numFmtId="3" fontId="17" fillId="0" borderId="103" xfId="0" applyNumberFormat="1" applyFont="1" applyBorder="1" applyAlignment="1">
      <alignment horizontal="right" vertical="center"/>
    </xf>
    <xf numFmtId="3" fontId="17" fillId="0" borderId="90" xfId="0" applyNumberFormat="1" applyFont="1" applyBorder="1" applyAlignment="1">
      <alignment horizontal="right" vertical="center"/>
    </xf>
    <xf numFmtId="3" fontId="17" fillId="0" borderId="104" xfId="0" applyNumberFormat="1" applyFont="1" applyBorder="1" applyAlignment="1">
      <alignment horizontal="right" vertical="center"/>
    </xf>
    <xf numFmtId="3" fontId="17" fillId="0" borderId="130" xfId="0" applyNumberFormat="1" applyFont="1" applyBorder="1" applyAlignment="1">
      <alignment horizontal="right" vertical="center"/>
    </xf>
    <xf numFmtId="3" fontId="17" fillId="0" borderId="132" xfId="0" applyNumberFormat="1" applyFont="1" applyBorder="1" applyAlignment="1">
      <alignment horizontal="right" vertical="center"/>
    </xf>
    <xf numFmtId="3" fontId="3" fillId="0" borderId="134" xfId="0" applyNumberFormat="1" applyFont="1" applyBorder="1" applyAlignment="1">
      <alignment horizontal="right" vertical="center"/>
    </xf>
    <xf numFmtId="3" fontId="3" fillId="0" borderId="93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3" fillId="0" borderId="134" xfId="0" applyNumberFormat="1" applyFont="1" applyBorder="1" applyAlignment="1">
      <alignment horizontal="center" vertical="center"/>
    </xf>
    <xf numFmtId="3" fontId="3" fillId="0" borderId="93" xfId="0" applyNumberFormat="1" applyFont="1" applyBorder="1" applyAlignment="1">
      <alignment horizontal="center" vertical="center"/>
    </xf>
    <xf numFmtId="3" fontId="3" fillId="0" borderId="135" xfId="0" applyNumberFormat="1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17" fillId="0" borderId="94" xfId="0" applyFont="1" applyBorder="1" applyAlignment="1">
      <alignment horizontal="left" vertical="center"/>
    </xf>
    <xf numFmtId="0" fontId="17" fillId="0" borderId="95" xfId="0" applyFont="1" applyBorder="1" applyAlignment="1">
      <alignment horizontal="left" vertical="center"/>
    </xf>
    <xf numFmtId="0" fontId="17" fillId="0" borderId="96" xfId="0" applyFont="1" applyBorder="1" applyAlignment="1">
      <alignment horizontal="left" vertical="center"/>
    </xf>
    <xf numFmtId="0" fontId="3" fillId="0" borderId="124" xfId="0" applyFont="1" applyBorder="1" applyAlignment="1">
      <alignment horizontal="right" vertical="center"/>
    </xf>
    <xf numFmtId="0" fontId="3" fillId="0" borderId="115" xfId="0" applyFont="1" applyBorder="1" applyAlignment="1">
      <alignment horizontal="right" vertical="center"/>
    </xf>
    <xf numFmtId="14" fontId="3" fillId="0" borderId="64" xfId="0" applyNumberFormat="1" applyFont="1" applyBorder="1" applyAlignment="1">
      <alignment horizontal="right" vertical="center"/>
    </xf>
    <xf numFmtId="0" fontId="3" fillId="0" borderId="64" xfId="0" applyFont="1" applyBorder="1" applyAlignment="1">
      <alignment horizontal="right" vertical="center"/>
    </xf>
    <xf numFmtId="0" fontId="1" fillId="0" borderId="92" xfId="0" applyFont="1" applyBorder="1" applyAlignment="1">
      <alignment horizontal="left" vertical="center"/>
    </xf>
    <xf numFmtId="0" fontId="3" fillId="0" borderId="93" xfId="0" applyFont="1" applyBorder="1" applyAlignment="1">
      <alignment horizontal="left" vertical="center"/>
    </xf>
    <xf numFmtId="0" fontId="1" fillId="0" borderId="138" xfId="0" applyFont="1" applyBorder="1" applyAlignment="1">
      <alignment horizontal="right" vertical="center"/>
    </xf>
    <xf numFmtId="0" fontId="3" fillId="0" borderId="138" xfId="0" applyFont="1" applyBorder="1" applyAlignment="1">
      <alignment horizontal="right" vertical="center"/>
    </xf>
    <xf numFmtId="0" fontId="3" fillId="0" borderId="131" xfId="0" applyFont="1" applyBorder="1" applyAlignment="1">
      <alignment horizontal="right" vertical="center"/>
    </xf>
    <xf numFmtId="0" fontId="17" fillId="0" borderId="124" xfId="0" applyFont="1" applyBorder="1" applyAlignment="1">
      <alignment horizontal="left" vertical="center"/>
    </xf>
    <xf numFmtId="0" fontId="17" fillId="0" borderId="115" xfId="0" applyFont="1" applyBorder="1" applyAlignment="1">
      <alignment horizontal="left" vertical="center"/>
    </xf>
    <xf numFmtId="0" fontId="17" fillId="0" borderId="112" xfId="0" applyFont="1" applyBorder="1" applyAlignment="1">
      <alignment horizontal="left" vertical="center"/>
    </xf>
    <xf numFmtId="0" fontId="1" fillId="0" borderId="93" xfId="0" applyFont="1" applyFill="1" applyBorder="1" applyAlignment="1">
      <alignment horizontal="right" vertical="center" wrapText="1"/>
    </xf>
    <xf numFmtId="0" fontId="3" fillId="0" borderId="93" xfId="0" applyFont="1" applyFill="1" applyBorder="1" applyAlignment="1">
      <alignment horizontal="right" vertical="center" wrapText="1"/>
    </xf>
    <xf numFmtId="0" fontId="3" fillId="0" borderId="135" xfId="0" applyFont="1" applyFill="1" applyBorder="1" applyAlignment="1">
      <alignment horizontal="right" vertical="center" wrapText="1"/>
    </xf>
    <xf numFmtId="14" fontId="3" fillId="0" borderId="138" xfId="0" applyNumberFormat="1" applyFont="1" applyBorder="1" applyAlignment="1">
      <alignment horizontal="right" vertical="center"/>
    </xf>
    <xf numFmtId="0" fontId="3" fillId="0" borderId="123" xfId="0" applyFont="1" applyBorder="1" applyAlignment="1">
      <alignment horizontal="right" vertical="center"/>
    </xf>
    <xf numFmtId="0" fontId="3" fillId="0" borderId="136" xfId="0" applyFont="1" applyBorder="1" applyAlignment="1">
      <alignment horizontal="right" vertical="center"/>
    </xf>
    <xf numFmtId="0" fontId="17" fillId="0" borderId="130" xfId="0" applyFont="1" applyBorder="1" applyAlignment="1">
      <alignment horizontal="center" vertical="center" wrapText="1"/>
    </xf>
    <xf numFmtId="3" fontId="1" fillId="0" borderId="132" xfId="0" applyNumberFormat="1" applyFont="1" applyBorder="1" applyAlignment="1">
      <alignment horizontal="right" vertical="center"/>
    </xf>
    <xf numFmtId="0" fontId="3" fillId="0" borderId="109" xfId="0" applyFont="1" applyBorder="1" applyAlignment="1">
      <alignment horizontal="right" vertical="center"/>
    </xf>
    <xf numFmtId="3" fontId="3" fillId="0" borderId="89" xfId="0" applyNumberFormat="1" applyFont="1" applyBorder="1" applyAlignment="1">
      <alignment horizontal="center" vertical="center"/>
    </xf>
    <xf numFmtId="3" fontId="3" fillId="0" borderId="90" xfId="0" applyNumberFormat="1" applyFont="1" applyBorder="1" applyAlignment="1">
      <alignment horizontal="center" vertical="center"/>
    </xf>
    <xf numFmtId="3" fontId="3" fillId="0" borderId="91" xfId="0" applyNumberFormat="1" applyFont="1" applyBorder="1" applyAlignment="1">
      <alignment horizontal="center" vertical="center"/>
    </xf>
    <xf numFmtId="3" fontId="3" fillId="0" borderId="113" xfId="0" applyNumberFormat="1" applyFont="1" applyBorder="1" applyAlignment="1">
      <alignment horizontal="right" vertical="center"/>
    </xf>
    <xf numFmtId="3" fontId="3" fillId="0" borderId="115" xfId="0" applyNumberFormat="1" applyFont="1" applyBorder="1" applyAlignment="1">
      <alignment horizontal="right" vertical="center"/>
    </xf>
    <xf numFmtId="3" fontId="3" fillId="0" borderId="112" xfId="0" applyNumberFormat="1" applyFont="1" applyBorder="1" applyAlignment="1">
      <alignment horizontal="right" vertical="center"/>
    </xf>
    <xf numFmtId="3" fontId="17" fillId="0" borderId="37" xfId="0" applyNumberFormat="1" applyFont="1" applyFill="1" applyBorder="1" applyAlignment="1">
      <alignment horizontal="right" vertical="center"/>
    </xf>
    <xf numFmtId="0" fontId="18" fillId="0" borderId="103" xfId="0" applyFont="1" applyFill="1" applyBorder="1" applyAlignment="1">
      <alignment horizontal="left" vertical="center" wrapText="1"/>
    </xf>
    <xf numFmtId="0" fontId="18" fillId="0" borderId="90" xfId="0" applyFont="1" applyFill="1" applyBorder="1" applyAlignment="1">
      <alignment horizontal="left" vertical="center" wrapText="1"/>
    </xf>
    <xf numFmtId="0" fontId="18" fillId="0" borderId="104" xfId="0" applyFont="1" applyFill="1" applyBorder="1" applyAlignment="1">
      <alignment horizontal="left" vertical="center" wrapText="1"/>
    </xf>
    <xf numFmtId="3" fontId="18" fillId="0" borderId="139" xfId="0" applyNumberFormat="1" applyFont="1" applyFill="1" applyBorder="1" applyAlignment="1">
      <alignment horizontal="right" vertical="center"/>
    </xf>
    <xf numFmtId="0" fontId="1" fillId="0" borderId="103" xfId="0" applyFont="1" applyFill="1" applyBorder="1" applyAlignment="1">
      <alignment horizontal="left" vertical="center" wrapText="1"/>
    </xf>
    <xf numFmtId="0" fontId="17" fillId="0" borderId="9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89" xfId="0" applyFont="1" applyBorder="1" applyAlignment="1">
      <alignment horizontal="center" vertical="center"/>
    </xf>
    <xf numFmtId="0" fontId="18" fillId="0" borderId="98" xfId="0" applyFont="1" applyBorder="1" applyAlignment="1">
      <alignment horizontal="center" vertical="center"/>
    </xf>
    <xf numFmtId="3" fontId="17" fillId="2" borderId="43" xfId="0" applyNumberFormat="1" applyFont="1" applyFill="1" applyBorder="1" applyAlignment="1">
      <alignment horizontal="right" vertical="center"/>
    </xf>
    <xf numFmtId="0" fontId="18" fillId="0" borderId="17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3" fontId="18" fillId="4" borderId="66" xfId="0" applyNumberFormat="1" applyFont="1" applyFill="1" applyBorder="1" applyAlignment="1">
      <alignment horizontal="right" vertical="center"/>
    </xf>
    <xf numFmtId="3" fontId="18" fillId="4" borderId="43" xfId="0" applyNumberFormat="1" applyFont="1" applyFill="1" applyBorder="1" applyAlignment="1">
      <alignment horizontal="right" vertical="center"/>
    </xf>
    <xf numFmtId="3" fontId="18" fillId="4" borderId="67" xfId="0" applyNumberFormat="1" applyFont="1" applyFill="1" applyBorder="1" applyAlignment="1">
      <alignment horizontal="right" vertical="center"/>
    </xf>
    <xf numFmtId="3" fontId="17" fillId="2" borderId="66" xfId="0" applyNumberFormat="1" applyFont="1" applyFill="1" applyBorder="1" applyAlignment="1">
      <alignment horizontal="right" vertical="center"/>
    </xf>
    <xf numFmtId="3" fontId="17" fillId="2" borderId="67" xfId="0" applyNumberFormat="1" applyFont="1" applyFill="1" applyBorder="1" applyAlignment="1">
      <alignment horizontal="right" vertical="center"/>
    </xf>
    <xf numFmtId="3" fontId="18" fillId="0" borderId="37" xfId="0" applyNumberFormat="1" applyFont="1" applyBorder="1" applyAlignment="1">
      <alignment horizontal="right" vertical="center"/>
    </xf>
    <xf numFmtId="3" fontId="18" fillId="4" borderId="124" xfId="0" applyNumberFormat="1" applyFont="1" applyFill="1" applyBorder="1" applyAlignment="1">
      <alignment horizontal="right" vertical="center"/>
    </xf>
    <xf numFmtId="3" fontId="18" fillId="4" borderId="115" xfId="0" applyNumberFormat="1" applyFont="1" applyFill="1" applyBorder="1" applyAlignment="1">
      <alignment horizontal="right" vertical="center"/>
    </xf>
    <xf numFmtId="3" fontId="18" fillId="4" borderId="112" xfId="0" applyNumberFormat="1" applyFont="1" applyFill="1" applyBorder="1" applyAlignment="1">
      <alignment horizontal="right" vertical="center"/>
    </xf>
    <xf numFmtId="3" fontId="18" fillId="4" borderId="103" xfId="0" applyNumberFormat="1" applyFont="1" applyFill="1" applyBorder="1" applyAlignment="1">
      <alignment horizontal="right" vertical="center"/>
    </xf>
    <xf numFmtId="3" fontId="18" fillId="4" borderId="90" xfId="0" applyNumberFormat="1" applyFont="1" applyFill="1" applyBorder="1" applyAlignment="1">
      <alignment horizontal="right" vertical="center"/>
    </xf>
    <xf numFmtId="3" fontId="18" fillId="4" borderId="104" xfId="0" applyNumberFormat="1" applyFont="1" applyFill="1" applyBorder="1" applyAlignment="1">
      <alignment horizontal="right" vertical="center"/>
    </xf>
    <xf numFmtId="3" fontId="17" fillId="2" borderId="103" xfId="0" applyNumberFormat="1" applyFont="1" applyFill="1" applyBorder="1" applyAlignment="1">
      <alignment horizontal="right" vertical="center"/>
    </xf>
    <xf numFmtId="3" fontId="17" fillId="2" borderId="90" xfId="0" applyNumberFormat="1" applyFont="1" applyFill="1" applyBorder="1" applyAlignment="1">
      <alignment horizontal="right" vertical="center"/>
    </xf>
    <xf numFmtId="3" fontId="17" fillId="2" borderId="10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18" fillId="2" borderId="99" xfId="0" applyFont="1" applyFill="1" applyBorder="1" applyAlignment="1">
      <alignment horizontal="center"/>
    </xf>
    <xf numFmtId="0" fontId="18" fillId="2" borderId="107" xfId="0" applyFont="1" applyFill="1" applyBorder="1" applyAlignment="1">
      <alignment horizontal="center"/>
    </xf>
    <xf numFmtId="0" fontId="8" fillId="0" borderId="0" xfId="0" applyFont="1" applyAlignment="1">
      <alignment horizontal="left" vertical="top"/>
    </xf>
    <xf numFmtId="3" fontId="1" fillId="0" borderId="130" xfId="0" applyNumberFormat="1" applyFont="1" applyBorder="1" applyAlignment="1">
      <alignment horizontal="right" vertical="center" wrapText="1"/>
    </xf>
    <xf numFmtId="3" fontId="1" fillId="0" borderId="124" xfId="0" applyNumberFormat="1" applyFont="1" applyBorder="1" applyAlignment="1">
      <alignment horizontal="right" vertical="center" wrapText="1"/>
    </xf>
    <xf numFmtId="3" fontId="1" fillId="0" borderId="115" xfId="0" applyNumberFormat="1" applyFont="1" applyBorder="1" applyAlignment="1">
      <alignment horizontal="right" vertical="center" wrapText="1"/>
    </xf>
    <xf numFmtId="3" fontId="1" fillId="0" borderId="112" xfId="0" applyNumberFormat="1" applyFont="1" applyBorder="1" applyAlignment="1">
      <alignment horizontal="right" vertical="center" wrapText="1"/>
    </xf>
    <xf numFmtId="3" fontId="1" fillId="0" borderId="103" xfId="0" applyNumberFormat="1" applyFont="1" applyBorder="1" applyAlignment="1">
      <alignment horizontal="right" vertical="center" wrapText="1"/>
    </xf>
    <xf numFmtId="3" fontId="1" fillId="0" borderId="90" xfId="0" applyNumberFormat="1" applyFont="1" applyBorder="1" applyAlignment="1">
      <alignment horizontal="right" vertical="center" wrapText="1"/>
    </xf>
    <xf numFmtId="3" fontId="1" fillId="0" borderId="104" xfId="0" applyNumberFormat="1" applyFont="1" applyBorder="1" applyAlignment="1">
      <alignment horizontal="right" vertical="center" wrapText="1"/>
    </xf>
    <xf numFmtId="3" fontId="1" fillId="4" borderId="132" xfId="0" applyNumberFormat="1" applyFont="1" applyFill="1" applyBorder="1" applyAlignment="1">
      <alignment horizontal="right" vertical="center" wrapText="1"/>
    </xf>
    <xf numFmtId="3" fontId="17" fillId="2" borderId="91" xfId="0" applyNumberFormat="1" applyFont="1" applyFill="1" applyBorder="1" applyAlignment="1">
      <alignment horizontal="right" vertical="center"/>
    </xf>
    <xf numFmtId="0" fontId="18" fillId="0" borderId="9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3" fontId="18" fillId="4" borderId="96" xfId="0" applyNumberFormat="1" applyFont="1" applyFill="1" applyBorder="1" applyAlignment="1">
      <alignment horizontal="right" vertical="center"/>
    </xf>
    <xf numFmtId="3" fontId="18" fillId="4" borderId="89" xfId="0" applyNumberFormat="1" applyFont="1" applyFill="1" applyBorder="1" applyAlignment="1">
      <alignment horizontal="right" vertical="center"/>
    </xf>
    <xf numFmtId="3" fontId="17" fillId="2" borderId="89" xfId="0" applyNumberFormat="1" applyFont="1" applyFill="1" applyBorder="1" applyAlignment="1">
      <alignment horizontal="right" vertical="center"/>
    </xf>
    <xf numFmtId="3" fontId="17" fillId="2" borderId="127" xfId="0" applyNumberFormat="1" applyFont="1" applyFill="1" applyBorder="1" applyAlignment="1">
      <alignment horizontal="right" vertical="center" wrapText="1"/>
    </xf>
    <xf numFmtId="3" fontId="17" fillId="2" borderId="123" xfId="0" applyNumberFormat="1" applyFont="1" applyFill="1" applyBorder="1" applyAlignment="1">
      <alignment horizontal="right" vertical="center" wrapText="1"/>
    </xf>
    <xf numFmtId="3" fontId="17" fillId="2" borderId="136" xfId="0" applyNumberFormat="1" applyFont="1" applyFill="1" applyBorder="1" applyAlignment="1">
      <alignment horizontal="right" vertical="center" wrapText="1"/>
    </xf>
    <xf numFmtId="3" fontId="17" fillId="2" borderId="109" xfId="0" applyNumberFormat="1" applyFont="1" applyFill="1" applyBorder="1" applyAlignment="1">
      <alignment horizontal="right" vertical="center" wrapText="1"/>
    </xf>
    <xf numFmtId="3" fontId="18" fillId="0" borderId="127" xfId="0" applyNumberFormat="1" applyFont="1" applyBorder="1" applyAlignment="1">
      <alignment horizontal="right" vertical="center" wrapText="1"/>
    </xf>
    <xf numFmtId="3" fontId="18" fillId="0" borderId="123" xfId="0" applyNumberFormat="1" applyFont="1" applyBorder="1" applyAlignment="1">
      <alignment horizontal="right" vertical="center" wrapText="1"/>
    </xf>
    <xf numFmtId="3" fontId="18" fillId="0" borderId="136" xfId="0" applyNumberFormat="1" applyFont="1" applyBorder="1" applyAlignment="1">
      <alignment horizontal="right" vertical="center" wrapText="1"/>
    </xf>
    <xf numFmtId="3" fontId="18" fillId="0" borderId="109" xfId="0" applyNumberFormat="1" applyFont="1" applyBorder="1" applyAlignment="1">
      <alignment horizontal="right" vertical="center" wrapText="1"/>
    </xf>
    <xf numFmtId="3" fontId="18" fillId="0" borderId="131" xfId="0" applyNumberFormat="1" applyFont="1" applyBorder="1" applyAlignment="1">
      <alignment horizontal="right" vertical="center" wrapText="1"/>
    </xf>
    <xf numFmtId="3" fontId="1" fillId="0" borderId="132" xfId="0" applyNumberFormat="1" applyFont="1" applyBorder="1" applyAlignment="1">
      <alignment horizontal="right" vertical="center" wrapText="1"/>
    </xf>
    <xf numFmtId="0" fontId="18" fillId="0" borderId="125" xfId="0" applyFont="1" applyBorder="1" applyAlignment="1">
      <alignment horizontal="center" vertical="center"/>
    </xf>
    <xf numFmtId="0" fontId="18" fillId="0" borderId="133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92" xfId="0" applyFont="1" applyBorder="1" applyAlignment="1">
      <alignment horizontal="center" vertical="center"/>
    </xf>
    <xf numFmtId="3" fontId="18" fillId="0" borderId="129" xfId="0" applyNumberFormat="1" applyFont="1" applyBorder="1" applyAlignment="1">
      <alignment horizontal="right" vertical="center"/>
    </xf>
    <xf numFmtId="3" fontId="18" fillId="0" borderId="126" xfId="0" applyNumberFormat="1" applyFont="1" applyBorder="1" applyAlignment="1">
      <alignment horizontal="right" vertical="center"/>
    </xf>
    <xf numFmtId="3" fontId="1" fillId="4" borderId="103" xfId="0" applyNumberFormat="1" applyFont="1" applyFill="1" applyBorder="1" applyAlignment="1">
      <alignment horizontal="right" vertical="center" wrapText="1"/>
    </xf>
    <xf numFmtId="3" fontId="1" fillId="4" borderId="90" xfId="0" applyNumberFormat="1" applyFont="1" applyFill="1" applyBorder="1" applyAlignment="1">
      <alignment horizontal="right" vertical="center" wrapText="1"/>
    </xf>
    <xf numFmtId="3" fontId="1" fillId="4" borderId="104" xfId="0" applyNumberFormat="1" applyFont="1" applyFill="1" applyBorder="1" applyAlignment="1">
      <alignment horizontal="right" vertical="center" wrapText="1"/>
    </xf>
    <xf numFmtId="3" fontId="1" fillId="0" borderId="103" xfId="0" applyNumberFormat="1" applyFont="1" applyFill="1" applyBorder="1" applyAlignment="1">
      <alignment horizontal="right" vertical="center" wrapText="1"/>
    </xf>
    <xf numFmtId="3" fontId="1" fillId="0" borderId="90" xfId="0" applyNumberFormat="1" applyFont="1" applyFill="1" applyBorder="1" applyAlignment="1">
      <alignment horizontal="right" vertical="center" wrapText="1"/>
    </xf>
    <xf numFmtId="3" fontId="1" fillId="0" borderId="104" xfId="0" applyNumberFormat="1" applyFont="1" applyFill="1" applyBorder="1" applyAlignment="1">
      <alignment horizontal="right" vertical="center" wrapText="1"/>
    </xf>
    <xf numFmtId="0" fontId="18" fillId="0" borderId="136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53" fillId="0" borderId="0" xfId="0" applyFont="1" applyAlignment="1">
      <alignment horizontal="left" vertical="top"/>
    </xf>
    <xf numFmtId="3" fontId="27" fillId="0" borderId="0" xfId="2" applyNumberFormat="1" applyFont="1" applyAlignment="1">
      <alignment horizontal="left" vertical="center" wrapText="1"/>
    </xf>
    <xf numFmtId="3" fontId="27" fillId="0" borderId="0" xfId="2" applyNumberFormat="1" applyFont="1" applyAlignment="1">
      <alignment vertical="center" wrapText="1"/>
    </xf>
    <xf numFmtId="0" fontId="59" fillId="0" borderId="106" xfId="8" applyFont="1" applyFill="1" applyBorder="1" applyAlignment="1">
      <alignment horizontal="left" vertical="top" wrapText="1"/>
    </xf>
    <xf numFmtId="0" fontId="59" fillId="0" borderId="95" xfId="8" applyFont="1" applyFill="1" applyBorder="1" applyAlignment="1">
      <alignment horizontal="left" vertical="top" wrapText="1"/>
    </xf>
    <xf numFmtId="0" fontId="59" fillId="0" borderId="105" xfId="8" applyFont="1" applyFill="1" applyBorder="1" applyAlignment="1">
      <alignment horizontal="left" vertical="top" wrapText="1"/>
    </xf>
    <xf numFmtId="0" fontId="59" fillId="0" borderId="77" xfId="8" applyFont="1" applyFill="1" applyBorder="1" applyAlignment="1">
      <alignment horizontal="left" vertical="top" wrapText="1"/>
    </xf>
    <xf numFmtId="0" fontId="59" fillId="0" borderId="0" xfId="8" applyFont="1" applyFill="1" applyBorder="1" applyAlignment="1">
      <alignment horizontal="left" vertical="top" wrapText="1"/>
    </xf>
    <xf numFmtId="0" fontId="59" fillId="0" borderId="79" xfId="8" applyFont="1" applyFill="1" applyBorder="1" applyAlignment="1">
      <alignment horizontal="left" vertical="top" wrapText="1"/>
    </xf>
    <xf numFmtId="0" fontId="59" fillId="0" borderId="96" xfId="8" applyFont="1" applyFill="1" applyBorder="1" applyAlignment="1">
      <alignment horizontal="left" vertical="top" wrapText="1"/>
    </xf>
    <xf numFmtId="0" fontId="59" fillId="0" borderId="29" xfId="8" applyFont="1" applyFill="1" applyBorder="1" applyAlignment="1">
      <alignment horizontal="left" vertical="top" wrapText="1"/>
    </xf>
    <xf numFmtId="0" fontId="28" fillId="0" borderId="108" xfId="8" applyFont="1" applyBorder="1" applyAlignment="1">
      <alignment horizontal="center" vertical="top"/>
    </xf>
    <xf numFmtId="0" fontId="28" fillId="0" borderId="99" xfId="8" applyFont="1" applyBorder="1" applyAlignment="1">
      <alignment horizontal="center" vertical="top"/>
    </xf>
    <xf numFmtId="0" fontId="28" fillId="0" borderId="107" xfId="8" applyFont="1" applyBorder="1" applyAlignment="1">
      <alignment horizontal="center" vertical="top"/>
    </xf>
    <xf numFmtId="0" fontId="28" fillId="0" borderId="108" xfId="8" applyFont="1" applyFill="1" applyBorder="1" applyAlignment="1">
      <alignment horizontal="center" vertical="top"/>
    </xf>
    <xf numFmtId="0" fontId="28" fillId="0" borderId="13" xfId="8" applyFont="1" applyBorder="1" applyAlignment="1">
      <alignment horizontal="center" vertical="top"/>
    </xf>
    <xf numFmtId="171" fontId="71" fillId="0" borderId="89" xfId="8" applyNumberFormat="1" applyFont="1" applyFill="1" applyBorder="1" applyAlignment="1">
      <alignment horizontal="center" vertical="center"/>
    </xf>
    <xf numFmtId="171" fontId="71" fillId="0" borderId="91" xfId="8" applyNumberFormat="1" applyFont="1" applyFill="1" applyBorder="1" applyAlignment="1">
      <alignment horizontal="center" vertical="center"/>
    </xf>
    <xf numFmtId="171" fontId="71" fillId="0" borderId="89" xfId="8" applyNumberFormat="1" applyFont="1" applyFill="1" applyBorder="1" applyAlignment="1">
      <alignment horizontal="right" vertical="center"/>
    </xf>
    <xf numFmtId="171" fontId="71" fillId="0" borderId="90" xfId="8" applyNumberFormat="1" applyFont="1" applyFill="1" applyBorder="1" applyAlignment="1">
      <alignment horizontal="right" vertical="center"/>
    </xf>
    <xf numFmtId="171" fontId="71" fillId="0" borderId="104" xfId="8" applyNumberFormat="1" applyFont="1" applyFill="1" applyBorder="1" applyAlignment="1">
      <alignment horizontal="right" vertical="center"/>
    </xf>
    <xf numFmtId="171" fontId="71" fillId="0" borderId="43" xfId="8" applyNumberFormat="1" applyFont="1" applyFill="1" applyBorder="1" applyAlignment="1">
      <alignment horizontal="right" vertical="center"/>
    </xf>
    <xf numFmtId="171" fontId="71" fillId="0" borderId="91" xfId="8" applyNumberFormat="1" applyFont="1" applyFill="1" applyBorder="1" applyAlignment="1">
      <alignment horizontal="right" vertical="center"/>
    </xf>
    <xf numFmtId="0" fontId="73" fillId="0" borderId="89" xfId="8" applyFont="1" applyFill="1" applyBorder="1" applyAlignment="1">
      <alignment horizontal="center" vertical="center" wrapText="1"/>
    </xf>
    <xf numFmtId="0" fontId="73" fillId="0" borderId="104" xfId="8" applyFont="1" applyFill="1" applyBorder="1" applyAlignment="1">
      <alignment horizontal="center" vertical="center" wrapText="1"/>
    </xf>
    <xf numFmtId="0" fontId="73" fillId="0" borderId="86" xfId="8" applyFont="1" applyFill="1" applyBorder="1" applyAlignment="1">
      <alignment horizontal="center" vertical="center" wrapText="1"/>
    </xf>
    <xf numFmtId="0" fontId="73" fillId="0" borderId="101" xfId="8" applyFont="1" applyFill="1" applyBorder="1" applyAlignment="1">
      <alignment horizontal="center" vertical="center" wrapText="1"/>
    </xf>
    <xf numFmtId="0" fontId="73" fillId="0" borderId="87" xfId="8" applyFont="1" applyFill="1" applyBorder="1" applyAlignment="1">
      <alignment horizontal="center" vertical="center" wrapText="1"/>
    </xf>
    <xf numFmtId="0" fontId="73" fillId="0" borderId="89" xfId="8" applyFont="1" applyFill="1" applyBorder="1" applyAlignment="1">
      <alignment horizontal="center" wrapText="1"/>
    </xf>
    <xf numFmtId="0" fontId="73" fillId="0" borderId="91" xfId="8" applyFont="1" applyFill="1" applyBorder="1" applyAlignment="1">
      <alignment horizontal="center" wrapText="1"/>
    </xf>
    <xf numFmtId="0" fontId="73" fillId="0" borderId="106" xfId="8" applyFont="1" applyFill="1" applyBorder="1" applyAlignment="1">
      <alignment horizontal="center" vertical="center" wrapText="1"/>
    </xf>
    <xf numFmtId="0" fontId="73" fillId="0" borderId="96" xfId="8" applyFont="1" applyFill="1" applyBorder="1" applyAlignment="1">
      <alignment horizontal="center" vertical="center" wrapText="1"/>
    </xf>
    <xf numFmtId="0" fontId="73" fillId="0" borderId="102" xfId="8" applyFont="1" applyFill="1" applyBorder="1" applyAlignment="1">
      <alignment horizontal="center" vertical="center" wrapText="1"/>
    </xf>
    <xf numFmtId="171" fontId="71" fillId="0" borderId="86" xfId="8" applyNumberFormat="1" applyFont="1" applyFill="1" applyBorder="1" applyAlignment="1">
      <alignment horizontal="right" vertical="center"/>
    </xf>
    <xf numFmtId="171" fontId="71" fillId="0" borderId="101" xfId="8" applyNumberFormat="1" applyFont="1" applyFill="1" applyBorder="1" applyAlignment="1">
      <alignment horizontal="right" vertical="center"/>
    </xf>
    <xf numFmtId="0" fontId="73" fillId="0" borderId="113" xfId="8" applyFont="1" applyFill="1" applyBorder="1" applyAlignment="1">
      <alignment horizontal="center" vertical="center" wrapText="1"/>
    </xf>
    <xf numFmtId="0" fontId="73" fillId="0" borderId="114" xfId="8" applyFont="1" applyFill="1" applyBorder="1" applyAlignment="1">
      <alignment horizontal="center" vertical="center" wrapText="1"/>
    </xf>
    <xf numFmtId="0" fontId="73" fillId="0" borderId="43" xfId="8" applyFont="1" applyFill="1" applyBorder="1" applyAlignment="1">
      <alignment horizontal="center" vertical="center" wrapText="1"/>
    </xf>
    <xf numFmtId="1" fontId="73" fillId="0" borderId="43" xfId="8" applyNumberFormat="1" applyFont="1" applyFill="1" applyBorder="1" applyAlignment="1">
      <alignment horizontal="center" vertical="center"/>
    </xf>
    <xf numFmtId="0" fontId="73" fillId="0" borderId="90" xfId="8" applyFont="1" applyFill="1" applyBorder="1" applyAlignment="1">
      <alignment horizontal="center" wrapText="1"/>
    </xf>
    <xf numFmtId="0" fontId="73" fillId="0" borderId="90" xfId="8" applyFont="1" applyFill="1" applyBorder="1" applyAlignment="1">
      <alignment horizontal="center" vertical="center" wrapText="1"/>
    </xf>
    <xf numFmtId="0" fontId="73" fillId="0" borderId="91" xfId="8" applyFont="1" applyFill="1" applyBorder="1" applyAlignment="1">
      <alignment horizontal="center" vertical="center" wrapText="1"/>
    </xf>
    <xf numFmtId="171" fontId="71" fillId="0" borderId="90" xfId="8" applyNumberFormat="1" applyFont="1" applyFill="1" applyBorder="1" applyAlignment="1">
      <alignment horizontal="center" vertical="center"/>
    </xf>
    <xf numFmtId="0" fontId="73" fillId="0" borderId="86" xfId="8" applyFont="1" applyFill="1" applyBorder="1" applyAlignment="1">
      <alignment horizontal="center" wrapText="1"/>
    </xf>
    <xf numFmtId="0" fontId="73" fillId="0" borderId="87" xfId="8" applyFont="1" applyFill="1" applyBorder="1" applyAlignment="1">
      <alignment horizontal="center" wrapText="1"/>
    </xf>
    <xf numFmtId="0" fontId="73" fillId="0" borderId="77" xfId="8" applyFont="1" applyFill="1" applyBorder="1" applyAlignment="1">
      <alignment horizontal="center" vertical="center" wrapText="1"/>
    </xf>
    <xf numFmtId="0" fontId="73" fillId="0" borderId="29" xfId="8" applyFont="1" applyFill="1" applyBorder="1" applyAlignment="1">
      <alignment horizontal="center" vertical="center" wrapText="1"/>
    </xf>
    <xf numFmtId="0" fontId="72" fillId="0" borderId="43" xfId="8" applyFont="1" applyFill="1" applyBorder="1" applyAlignment="1">
      <alignment horizontal="left" vertical="top" wrapText="1"/>
    </xf>
    <xf numFmtId="0" fontId="25" fillId="0" borderId="43" xfId="8" applyFont="1" applyFill="1" applyBorder="1" applyAlignment="1">
      <alignment horizontal="left" vertical="top" wrapText="1"/>
    </xf>
    <xf numFmtId="0" fontId="73" fillId="0" borderId="43" xfId="8" applyFont="1" applyFill="1" applyBorder="1" applyAlignment="1">
      <alignment horizontal="left" vertical="top" wrapText="1"/>
    </xf>
    <xf numFmtId="0" fontId="25" fillId="0" borderId="43" xfId="8" applyFill="1" applyBorder="1" applyAlignment="1">
      <alignment horizontal="left" vertical="top" wrapText="1"/>
    </xf>
    <xf numFmtId="0" fontId="73" fillId="0" borderId="115" xfId="8" applyFont="1" applyFill="1" applyBorder="1" applyAlignment="1">
      <alignment horizontal="center" vertical="center" wrapText="1"/>
    </xf>
    <xf numFmtId="0" fontId="25" fillId="0" borderId="115" xfId="8" applyFill="1" applyBorder="1" applyAlignment="1">
      <alignment horizontal="center" vertical="center" wrapText="1"/>
    </xf>
    <xf numFmtId="0" fontId="25" fillId="0" borderId="114" xfId="8" applyFill="1" applyBorder="1" applyAlignment="1">
      <alignment horizontal="center" vertical="center" wrapText="1"/>
    </xf>
    <xf numFmtId="0" fontId="73" fillId="0" borderId="77" xfId="8" applyFont="1" applyFill="1" applyBorder="1" applyAlignment="1">
      <alignment horizontal="center" wrapText="1"/>
    </xf>
    <xf numFmtId="0" fontId="73" fillId="0" borderId="79" xfId="8" applyFont="1" applyFill="1" applyBorder="1" applyAlignment="1">
      <alignment horizontal="center" wrapText="1"/>
    </xf>
    <xf numFmtId="0" fontId="72" fillId="0" borderId="75" xfId="8" applyFont="1" applyFill="1" applyBorder="1" applyAlignment="1">
      <alignment horizontal="left" vertical="top" wrapText="1"/>
    </xf>
    <xf numFmtId="0" fontId="25" fillId="0" borderId="75" xfId="8" applyFont="1" applyFill="1" applyBorder="1" applyAlignment="1">
      <alignment horizontal="left" vertical="top" wrapText="1"/>
    </xf>
    <xf numFmtId="49" fontId="72" fillId="0" borderId="43" xfId="8" applyNumberFormat="1" applyFont="1" applyFill="1" applyBorder="1" applyAlignment="1">
      <alignment horizontal="center" vertical="top"/>
    </xf>
    <xf numFmtId="0" fontId="73" fillId="0" borderId="75" xfId="8" applyFont="1" applyFill="1" applyBorder="1" applyAlignment="1">
      <alignment horizontal="left" vertical="top" wrapText="1"/>
    </xf>
    <xf numFmtId="0" fontId="25" fillId="0" borderId="75" xfId="8" applyFill="1" applyBorder="1" applyAlignment="1">
      <alignment horizontal="left" vertical="top" wrapText="1"/>
    </xf>
    <xf numFmtId="49" fontId="72" fillId="0" borderId="71" xfId="8" applyNumberFormat="1" applyFont="1" applyFill="1" applyBorder="1" applyAlignment="1">
      <alignment horizontal="center" vertical="top"/>
    </xf>
    <xf numFmtId="0" fontId="74" fillId="0" borderId="0" xfId="8" applyFont="1" applyFill="1" applyBorder="1" applyAlignment="1">
      <alignment horizontal="center" vertical="center" wrapText="1"/>
    </xf>
    <xf numFmtId="0" fontId="74" fillId="0" borderId="79" xfId="8" applyFont="1" applyFill="1" applyBorder="1" applyAlignment="1">
      <alignment horizontal="center" vertical="center" wrapText="1"/>
    </xf>
    <xf numFmtId="0" fontId="74" fillId="0" borderId="101" xfId="8" applyFont="1" applyFill="1" applyBorder="1" applyAlignment="1">
      <alignment horizontal="center" vertical="center" wrapText="1"/>
    </xf>
    <xf numFmtId="0" fontId="74" fillId="0" borderId="87" xfId="8" applyFont="1" applyFill="1" applyBorder="1" applyAlignment="1">
      <alignment horizontal="center" vertical="center" wrapText="1"/>
    </xf>
    <xf numFmtId="49" fontId="73" fillId="0" borderId="117" xfId="8" applyNumberFormat="1" applyFont="1" applyFill="1" applyBorder="1" applyAlignment="1">
      <alignment horizontal="center" vertical="top"/>
    </xf>
    <xf numFmtId="49" fontId="73" fillId="0" borderId="120" xfId="8" applyNumberFormat="1" applyFont="1" applyFill="1" applyBorder="1" applyAlignment="1">
      <alignment horizontal="center" vertical="top"/>
    </xf>
    <xf numFmtId="49" fontId="73" fillId="0" borderId="86" xfId="8" applyNumberFormat="1" applyFont="1" applyFill="1" applyBorder="1" applyAlignment="1">
      <alignment horizontal="center" vertical="top"/>
    </xf>
    <xf numFmtId="49" fontId="73" fillId="0" borderId="87" xfId="8" applyNumberFormat="1" applyFont="1" applyFill="1" applyBorder="1" applyAlignment="1">
      <alignment horizontal="center" vertical="top"/>
    </xf>
    <xf numFmtId="0" fontId="73" fillId="0" borderId="117" xfId="8" applyFont="1" applyFill="1" applyBorder="1" applyAlignment="1">
      <alignment horizontal="center" vertical="center" wrapText="1"/>
    </xf>
    <xf numFmtId="0" fontId="72" fillId="0" borderId="66" xfId="8" applyFont="1" applyFill="1" applyBorder="1" applyAlignment="1">
      <alignment horizontal="right" vertical="top" wrapText="1"/>
    </xf>
    <xf numFmtId="0" fontId="72" fillId="0" borderId="66" xfId="8" quotePrefix="1" applyFont="1" applyFill="1" applyBorder="1" applyAlignment="1">
      <alignment horizontal="left" vertical="top" wrapText="1"/>
    </xf>
    <xf numFmtId="0" fontId="72" fillId="0" borderId="66" xfId="8" applyFont="1" applyFill="1" applyBorder="1"/>
    <xf numFmtId="0" fontId="73" fillId="0" borderId="66" xfId="8" applyFont="1" applyFill="1" applyBorder="1" applyAlignment="1">
      <alignment horizontal="left" vertical="top" wrapText="1"/>
    </xf>
    <xf numFmtId="0" fontId="73" fillId="0" borderId="118" xfId="17" quotePrefix="1" applyFont="1" applyFill="1" applyBorder="1" applyAlignment="1">
      <alignment horizontal="left" vertical="top" wrapText="1"/>
    </xf>
    <xf numFmtId="0" fontId="73" fillId="0" borderId="71" xfId="17" quotePrefix="1" applyFont="1" applyFill="1" applyBorder="1" applyAlignment="1">
      <alignment horizontal="left" vertical="top" wrapText="1"/>
    </xf>
    <xf numFmtId="0" fontId="74" fillId="0" borderId="63" xfId="8" applyFont="1" applyFill="1" applyBorder="1" applyAlignment="1">
      <alignment horizontal="center" vertical="center" wrapText="1"/>
    </xf>
    <xf numFmtId="0" fontId="74" fillId="0" borderId="66" xfId="8" applyFont="1" applyFill="1" applyBorder="1" applyAlignment="1">
      <alignment horizontal="center" vertical="center" wrapText="1"/>
    </xf>
    <xf numFmtId="0" fontId="73" fillId="0" borderId="64" xfId="8" applyFont="1" applyFill="1" applyBorder="1" applyAlignment="1">
      <alignment horizontal="center" vertical="center" wrapText="1"/>
    </xf>
    <xf numFmtId="0" fontId="73" fillId="0" borderId="66" xfId="8" applyFont="1" applyFill="1" applyBorder="1" applyAlignment="1">
      <alignment horizontal="left" vertical="center"/>
    </xf>
    <xf numFmtId="0" fontId="73" fillId="0" borderId="43" xfId="17" applyFont="1" applyFill="1" applyBorder="1" applyAlignment="1">
      <alignment horizontal="left" vertical="top" wrapText="1"/>
    </xf>
    <xf numFmtId="0" fontId="72" fillId="0" borderId="66" xfId="8" applyFont="1" applyFill="1" applyBorder="1" applyAlignment="1">
      <alignment horizontal="left" vertical="top" wrapText="1"/>
    </xf>
    <xf numFmtId="49" fontId="72" fillId="0" borderId="117" xfId="8" applyNumberFormat="1" applyFont="1" applyFill="1" applyBorder="1" applyAlignment="1">
      <alignment horizontal="center" vertical="top"/>
    </xf>
    <xf numFmtId="49" fontId="72" fillId="0" borderId="120" xfId="8" applyNumberFormat="1" applyFont="1" applyFill="1" applyBorder="1" applyAlignment="1">
      <alignment horizontal="center" vertical="top"/>
    </xf>
    <xf numFmtId="49" fontId="72" fillId="0" borderId="86" xfId="8" applyNumberFormat="1" applyFont="1" applyFill="1" applyBorder="1" applyAlignment="1">
      <alignment horizontal="center" vertical="top"/>
    </xf>
    <xf numFmtId="49" fontId="72" fillId="0" borderId="87" xfId="8" applyNumberFormat="1" applyFont="1" applyFill="1" applyBorder="1" applyAlignment="1">
      <alignment horizontal="center" vertical="top"/>
    </xf>
    <xf numFmtId="0" fontId="73" fillId="0" borderId="66" xfId="8" quotePrefix="1" applyFont="1" applyFill="1" applyBorder="1" applyAlignment="1">
      <alignment horizontal="left" vertical="top" wrapText="1"/>
    </xf>
    <xf numFmtId="0" fontId="73" fillId="0" borderId="43" xfId="8" quotePrefix="1" applyFont="1" applyFill="1" applyBorder="1" applyAlignment="1">
      <alignment horizontal="left" vertical="top" wrapText="1"/>
    </xf>
    <xf numFmtId="0" fontId="72" fillId="0" borderId="66" xfId="8" quotePrefix="1" applyFont="1" applyFill="1" applyBorder="1" applyAlignment="1">
      <alignment horizontal="center" vertical="top" wrapText="1"/>
    </xf>
    <xf numFmtId="0" fontId="73" fillId="0" borderId="71" xfId="8" applyFont="1" applyFill="1" applyBorder="1" applyAlignment="1">
      <alignment horizontal="center" vertical="center" wrapText="1"/>
    </xf>
    <xf numFmtId="0" fontId="74" fillId="0" borderId="70" xfId="8" applyFont="1" applyFill="1" applyBorder="1" applyAlignment="1">
      <alignment horizontal="center" vertical="center" wrapText="1"/>
    </xf>
    <xf numFmtId="0" fontId="74" fillId="0" borderId="119" xfId="8" applyFont="1" applyFill="1" applyBorder="1" applyAlignment="1">
      <alignment horizontal="center" vertical="center" wrapText="1"/>
    </xf>
    <xf numFmtId="1" fontId="73" fillId="0" borderId="118" xfId="8" applyNumberFormat="1" applyFont="1" applyFill="1" applyBorder="1" applyAlignment="1">
      <alignment horizontal="center" vertical="center"/>
    </xf>
    <xf numFmtId="0" fontId="72" fillId="0" borderId="66" xfId="8" applyFont="1" applyFill="1" applyBorder="1" applyAlignment="1">
      <alignment horizontal="center" vertical="top" wrapText="1"/>
    </xf>
    <xf numFmtId="0" fontId="73" fillId="0" borderId="118" xfId="8" applyFont="1" applyFill="1" applyBorder="1" applyAlignment="1">
      <alignment horizontal="center" vertical="center" wrapText="1"/>
    </xf>
    <xf numFmtId="0" fontId="73" fillId="0" borderId="66" xfId="8" quotePrefix="1" applyFont="1" applyFill="1" applyBorder="1" applyAlignment="1">
      <alignment horizontal="right" vertical="top" wrapText="1"/>
    </xf>
    <xf numFmtId="0" fontId="73" fillId="0" borderId="66" xfId="8" applyFont="1" applyFill="1" applyBorder="1" applyAlignment="1">
      <alignment horizontal="righ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4" fillId="0" borderId="71" xfId="8" applyFont="1" applyFill="1" applyBorder="1" applyAlignment="1">
      <alignment horizontal="center" vertical="center" wrapText="1"/>
    </xf>
    <xf numFmtId="0" fontId="74" fillId="0" borderId="43" xfId="8" applyFont="1" applyFill="1" applyBorder="1" applyAlignment="1">
      <alignment horizontal="center" vertical="center" wrapText="1"/>
    </xf>
    <xf numFmtId="0" fontId="73" fillId="0" borderId="71" xfId="8" quotePrefix="1" applyFont="1" applyFill="1" applyBorder="1" applyAlignment="1">
      <alignment horizontal="left" vertical="top" wrapText="1"/>
    </xf>
    <xf numFmtId="0" fontId="73" fillId="0" borderId="70" xfId="8" quotePrefix="1" applyFont="1" applyFill="1" applyBorder="1" applyAlignment="1">
      <alignment horizontal="right" vertical="top" wrapText="1"/>
    </xf>
    <xf numFmtId="0" fontId="72" fillId="0" borderId="70" xfId="8" applyFont="1" applyFill="1" applyBorder="1" applyAlignment="1">
      <alignment horizontal="right" vertical="top" wrapText="1"/>
    </xf>
    <xf numFmtId="0" fontId="72" fillId="0" borderId="71" xfId="8" applyFont="1" applyFill="1" applyBorder="1" applyAlignment="1">
      <alignment horizontal="left" vertical="top" wrapText="1"/>
    </xf>
    <xf numFmtId="0" fontId="73" fillId="0" borderId="112" xfId="8" applyFont="1" applyFill="1" applyBorder="1" applyAlignment="1">
      <alignment horizontal="center" vertical="center" wrapText="1"/>
    </xf>
    <xf numFmtId="0" fontId="73" fillId="0" borderId="65" xfId="8" applyFont="1" applyFill="1" applyBorder="1" applyAlignment="1">
      <alignment horizontal="center" vertical="center" wrapText="1"/>
    </xf>
    <xf numFmtId="0" fontId="57" fillId="0" borderId="0" xfId="8" applyFont="1" applyFill="1" applyAlignment="1">
      <alignment horizontal="center" vertical="center" wrapText="1"/>
    </xf>
    <xf numFmtId="0" fontId="57" fillId="0" borderId="99" xfId="8" applyFont="1" applyFill="1" applyBorder="1" applyAlignment="1">
      <alignment horizontal="center" vertical="center" wrapText="1"/>
    </xf>
    <xf numFmtId="0" fontId="59" fillId="0" borderId="106" xfId="8" applyFont="1" applyFill="1" applyBorder="1" applyAlignment="1">
      <alignment horizontal="center" vertical="top" wrapText="1"/>
    </xf>
    <xf numFmtId="0" fontId="59" fillId="0" borderId="95" xfId="8" applyFont="1" applyFill="1" applyBorder="1" applyAlignment="1">
      <alignment horizontal="center" vertical="top" wrapText="1"/>
    </xf>
    <xf numFmtId="0" fontId="59" fillId="0" borderId="105" xfId="8" applyFont="1" applyFill="1" applyBorder="1" applyAlignment="1">
      <alignment horizontal="center" vertical="top" wrapText="1"/>
    </xf>
    <xf numFmtId="0" fontId="59" fillId="0" borderId="77" xfId="8" applyFont="1" applyFill="1" applyBorder="1" applyAlignment="1">
      <alignment horizontal="center" vertical="top" wrapText="1"/>
    </xf>
    <xf numFmtId="0" fontId="59" fillId="0" borderId="0" xfId="8" applyFont="1" applyFill="1" applyBorder="1" applyAlignment="1">
      <alignment horizontal="center" vertical="top" wrapText="1"/>
    </xf>
    <xf numFmtId="0" fontId="59" fillId="0" borderId="79" xfId="8" applyFont="1" applyFill="1" applyBorder="1" applyAlignment="1">
      <alignment horizontal="center" vertical="top" wrapText="1"/>
    </xf>
    <xf numFmtId="0" fontId="59" fillId="0" borderId="96" xfId="8" applyFont="1" applyFill="1" applyBorder="1" applyAlignment="1">
      <alignment horizontal="center" vertical="top" wrapText="1"/>
    </xf>
    <xf numFmtId="0" fontId="59" fillId="0" borderId="29" xfId="8" applyFont="1" applyFill="1" applyBorder="1" applyAlignment="1">
      <alignment horizontal="center" vertical="top" wrapText="1"/>
    </xf>
    <xf numFmtId="3" fontId="48" fillId="0" borderId="0" xfId="7" applyNumberFormat="1" applyFont="1" applyFill="1" applyAlignment="1">
      <alignment horizontal="center"/>
    </xf>
    <xf numFmtId="0" fontId="57" fillId="3" borderId="118" xfId="0" applyFont="1" applyFill="1" applyBorder="1" applyAlignment="1" applyProtection="1">
      <alignment horizontal="center" vertical="center" wrapText="1"/>
    </xf>
    <xf numFmtId="0" fontId="57" fillId="3" borderId="78" xfId="0" applyFont="1" applyFill="1" applyBorder="1" applyAlignment="1" applyProtection="1">
      <alignment horizontal="center" vertical="center" wrapText="1"/>
    </xf>
    <xf numFmtId="0" fontId="57" fillId="3" borderId="71" xfId="0" applyFont="1" applyFill="1" applyBorder="1" applyAlignment="1" applyProtection="1">
      <alignment horizontal="center" vertical="center" wrapText="1"/>
    </xf>
    <xf numFmtId="174" fontId="57" fillId="0" borderId="89" xfId="0" applyNumberFormat="1" applyFont="1" applyFill="1" applyBorder="1" applyAlignment="1" applyProtection="1">
      <alignment horizontal="center"/>
    </xf>
    <xf numFmtId="174" fontId="57" fillId="0" borderId="91" xfId="0" applyNumberFormat="1" applyFont="1" applyFill="1" applyBorder="1" applyAlignment="1" applyProtection="1">
      <alignment horizontal="center"/>
    </xf>
    <xf numFmtId="0" fontId="25" fillId="0" borderId="0" xfId="8" applyFill="1" applyAlignment="1">
      <alignment vertical="center"/>
    </xf>
    <xf numFmtId="0" fontId="57" fillId="0" borderId="0" xfId="8" applyFont="1" applyFill="1" applyBorder="1" applyAlignment="1">
      <alignment horizontal="center" vertical="center" wrapText="1"/>
    </xf>
    <xf numFmtId="0" fontId="25" fillId="0" borderId="0" xfId="8" applyFill="1" applyBorder="1" applyAlignment="1">
      <alignment vertical="center"/>
    </xf>
    <xf numFmtId="0" fontId="56" fillId="0" borderId="92" xfId="8" applyFont="1" applyFill="1" applyBorder="1" applyAlignment="1">
      <alignment vertical="center"/>
    </xf>
    <xf numFmtId="0" fontId="56" fillId="0" borderId="93" xfId="8" applyFont="1" applyFill="1" applyBorder="1" applyAlignment="1">
      <alignment vertical="center"/>
    </xf>
    <xf numFmtId="0" fontId="59" fillId="0" borderId="140" xfId="8" applyFont="1" applyFill="1" applyBorder="1" applyAlignment="1">
      <alignment horizontal="left" wrapText="1"/>
    </xf>
    <xf numFmtId="0" fontId="59" fillId="0" borderId="121" xfId="8" applyFont="1" applyFill="1" applyBorder="1" applyAlignment="1">
      <alignment horizontal="left" wrapText="1"/>
    </xf>
    <xf numFmtId="0" fontId="59" fillId="0" borderId="97" xfId="8" applyFont="1" applyFill="1" applyBorder="1" applyAlignment="1">
      <alignment horizontal="left" wrapText="1"/>
    </xf>
    <xf numFmtId="0" fontId="59" fillId="0" borderId="0" xfId="8" applyFont="1" applyFill="1" applyBorder="1" applyAlignment="1">
      <alignment horizontal="left" wrapText="1"/>
    </xf>
    <xf numFmtId="0" fontId="59" fillId="0" borderId="98" xfId="8" applyFont="1" applyFill="1" applyBorder="1" applyAlignment="1">
      <alignment horizontal="left" wrapText="1"/>
    </xf>
    <xf numFmtId="0" fontId="59" fillId="0" borderId="99" xfId="8" applyFont="1" applyFill="1" applyBorder="1" applyAlignment="1">
      <alignment horizontal="left" wrapText="1"/>
    </xf>
    <xf numFmtId="0" fontId="59" fillId="0" borderId="89" xfId="8" applyFont="1" applyFill="1" applyBorder="1" applyAlignment="1">
      <alignment horizontal="center" vertical="center"/>
    </xf>
    <xf numFmtId="0" fontId="59" fillId="0" borderId="91" xfId="8" applyFont="1" applyFill="1" applyBorder="1" applyAlignment="1">
      <alignment horizontal="center" vertical="center"/>
    </xf>
    <xf numFmtId="0" fontId="71" fillId="0" borderId="89" xfId="8" applyFont="1" applyFill="1" applyBorder="1" applyAlignment="1">
      <alignment horizontal="left" vertical="center"/>
    </xf>
    <xf numFmtId="0" fontId="25" fillId="0" borderId="90" xfId="8" applyBorder="1" applyAlignment="1">
      <alignment horizontal="left" vertical="center"/>
    </xf>
    <xf numFmtId="0" fontId="25" fillId="0" borderId="91" xfId="8" applyBorder="1" applyAlignment="1">
      <alignment horizontal="left" vertical="center"/>
    </xf>
    <xf numFmtId="0" fontId="74" fillId="0" borderId="126" xfId="8" applyFont="1" applyFill="1" applyBorder="1" applyAlignment="1">
      <alignment horizontal="center" vertical="center" wrapText="1"/>
    </xf>
    <xf numFmtId="0" fontId="74" fillId="0" borderId="141" xfId="8" applyFont="1" applyFill="1" applyBorder="1" applyAlignment="1">
      <alignment horizontal="center" vertical="center" wrapText="1"/>
    </xf>
    <xf numFmtId="0" fontId="73" fillId="0" borderId="137" xfId="8" applyFont="1" applyFill="1" applyBorder="1" applyAlignment="1">
      <alignment horizontal="center" vertical="center" wrapText="1"/>
    </xf>
    <xf numFmtId="0" fontId="73" fillId="0" borderId="78" xfId="8" applyFont="1" applyFill="1" applyBorder="1" applyAlignment="1">
      <alignment horizontal="center" vertical="center" wrapText="1"/>
    </xf>
    <xf numFmtId="0" fontId="74" fillId="0" borderId="137" xfId="8" applyFont="1" applyFill="1" applyBorder="1" applyAlignment="1">
      <alignment horizontal="center" vertical="center" wrapText="1"/>
    </xf>
    <xf numFmtId="0" fontId="74" fillId="0" borderId="78" xfId="8" applyFont="1" applyFill="1" applyBorder="1" applyAlignment="1">
      <alignment horizontal="center" vertical="center" wrapText="1"/>
    </xf>
    <xf numFmtId="1" fontId="73" fillId="0" borderId="71" xfId="8" applyNumberFormat="1" applyFont="1" applyFill="1" applyBorder="1" applyAlignment="1">
      <alignment horizontal="center" vertical="center"/>
    </xf>
    <xf numFmtId="0" fontId="73" fillId="0" borderId="119" xfId="8" applyFont="1" applyFill="1" applyBorder="1" applyAlignment="1">
      <alignment horizontal="left" vertical="center"/>
    </xf>
    <xf numFmtId="0" fontId="73" fillId="0" borderId="70" xfId="8" applyFont="1" applyFill="1" applyBorder="1" applyAlignment="1">
      <alignment horizontal="left" vertical="center"/>
    </xf>
    <xf numFmtId="0" fontId="73" fillId="0" borderId="71" xfId="8" applyFont="1" applyFill="1" applyBorder="1" applyAlignment="1">
      <alignment horizontal="left" vertical="top" wrapText="1"/>
    </xf>
    <xf numFmtId="0" fontId="73" fillId="0" borderId="119" xfId="8" applyFont="1" applyFill="1" applyBorder="1" applyAlignment="1">
      <alignment horizontal="left" vertical="top" wrapText="1"/>
    </xf>
    <xf numFmtId="0" fontId="73" fillId="0" borderId="70" xfId="8" applyFont="1" applyFill="1" applyBorder="1" applyAlignment="1">
      <alignment horizontal="left" vertical="top" wrapText="1"/>
    </xf>
    <xf numFmtId="0" fontId="72" fillId="0" borderId="119" xfId="8" applyFont="1" applyFill="1" applyBorder="1" applyAlignment="1">
      <alignment horizontal="right" vertical="top" wrapText="1"/>
    </xf>
    <xf numFmtId="49" fontId="72" fillId="0" borderId="118" xfId="8" applyNumberFormat="1" applyFont="1" applyFill="1" applyBorder="1" applyAlignment="1">
      <alignment horizontal="center" vertical="top"/>
    </xf>
    <xf numFmtId="0" fontId="72" fillId="0" borderId="119" xfId="8" quotePrefix="1" applyFont="1" applyFill="1" applyBorder="1" applyAlignment="1">
      <alignment horizontal="left" vertical="top" wrapText="1"/>
    </xf>
    <xf numFmtId="0" fontId="72" fillId="0" borderId="70" xfId="8" quotePrefix="1" applyFont="1" applyFill="1" applyBorder="1" applyAlignment="1">
      <alignment horizontal="left" vertical="top" wrapText="1"/>
    </xf>
    <xf numFmtId="0" fontId="73" fillId="0" borderId="119" xfId="8" quotePrefix="1" applyFont="1" applyFill="1" applyBorder="1" applyAlignment="1">
      <alignment horizontal="left" vertical="top" wrapText="1"/>
    </xf>
    <xf numFmtId="0" fontId="73" fillId="0" borderId="70" xfId="8" quotePrefix="1" applyFont="1" applyFill="1" applyBorder="1" applyAlignment="1">
      <alignment horizontal="left" vertical="top" wrapText="1"/>
    </xf>
    <xf numFmtId="49" fontId="73" fillId="0" borderId="118" xfId="8" applyNumberFormat="1" applyFont="1" applyFill="1" applyBorder="1" applyAlignment="1">
      <alignment horizontal="center" vertical="top"/>
    </xf>
    <xf numFmtId="49" fontId="73" fillId="0" borderId="71" xfId="8" applyNumberFormat="1" applyFont="1" applyFill="1" applyBorder="1" applyAlignment="1">
      <alignment horizontal="center" vertical="top"/>
    </xf>
    <xf numFmtId="171" fontId="71" fillId="0" borderId="117" xfId="8" applyNumberFormat="1" applyFont="1" applyFill="1" applyBorder="1" applyAlignment="1">
      <alignment horizontal="right" vertical="center"/>
    </xf>
    <xf numFmtId="171" fontId="71" fillId="0" borderId="121" xfId="8" applyNumberFormat="1" applyFont="1" applyFill="1" applyBorder="1" applyAlignment="1">
      <alignment horizontal="right" vertical="center"/>
    </xf>
    <xf numFmtId="171" fontId="71" fillId="0" borderId="120" xfId="8" applyNumberFormat="1" applyFont="1" applyFill="1" applyBorder="1" applyAlignment="1">
      <alignment horizontal="right" vertical="center"/>
    </xf>
    <xf numFmtId="171" fontId="71" fillId="0" borderId="71" xfId="8" applyNumberFormat="1" applyFont="1" applyFill="1" applyBorder="1" applyAlignment="1">
      <alignment horizontal="right" vertical="center"/>
    </xf>
    <xf numFmtId="171" fontId="71" fillId="0" borderId="87" xfId="8" applyNumberFormat="1" applyFont="1" applyFill="1" applyBorder="1" applyAlignment="1">
      <alignment horizontal="right" vertical="center"/>
    </xf>
    <xf numFmtId="0" fontId="72" fillId="0" borderId="119" xfId="8" quotePrefix="1" applyFont="1" applyFill="1" applyBorder="1" applyAlignment="1">
      <alignment horizontal="center" vertical="top" wrapText="1"/>
    </xf>
    <xf numFmtId="0" fontId="72" fillId="0" borderId="70" xfId="8" quotePrefix="1" applyFont="1" applyFill="1" applyBorder="1" applyAlignment="1">
      <alignment horizontal="center" vertical="top" wrapText="1"/>
    </xf>
    <xf numFmtId="0" fontId="72" fillId="0" borderId="118" xfId="8" applyFont="1" applyFill="1" applyBorder="1" applyAlignment="1">
      <alignment horizontal="left" vertical="top" wrapText="1"/>
    </xf>
    <xf numFmtId="0" fontId="72" fillId="0" borderId="78" xfId="8" applyFont="1" applyFill="1" applyBorder="1" applyAlignment="1">
      <alignment horizontal="left" vertical="top" wrapText="1"/>
    </xf>
    <xf numFmtId="0" fontId="73" fillId="0" borderId="119" xfId="8" quotePrefix="1" applyFont="1" applyFill="1" applyBorder="1" applyAlignment="1">
      <alignment horizontal="right" vertical="top" wrapText="1"/>
    </xf>
    <xf numFmtId="0" fontId="72" fillId="0" borderId="119" xfId="8" applyFont="1" applyFill="1" applyBorder="1" applyAlignment="1">
      <alignment horizontal="center" vertical="top" wrapText="1"/>
    </xf>
    <xf numFmtId="0" fontId="72" fillId="0" borderId="70" xfId="8" applyFont="1" applyFill="1" applyBorder="1" applyAlignment="1">
      <alignment horizontal="center" vertical="top" wrapText="1"/>
    </xf>
    <xf numFmtId="0" fontId="72" fillId="0" borderId="119" xfId="8" applyFont="1" applyFill="1" applyBorder="1" applyAlignment="1">
      <alignment horizontal="left" vertical="top" wrapText="1"/>
    </xf>
    <xf numFmtId="0" fontId="72" fillId="0" borderId="70" xfId="8" applyFont="1" applyFill="1" applyBorder="1" applyAlignment="1">
      <alignment horizontal="left" vertical="top" wrapText="1"/>
    </xf>
    <xf numFmtId="0" fontId="72" fillId="0" borderId="43" xfId="8" quotePrefix="1" applyFont="1" applyFill="1" applyBorder="1" applyAlignment="1">
      <alignment horizontal="left" vertical="top" wrapText="1"/>
    </xf>
    <xf numFmtId="0" fontId="73" fillId="0" borderId="86" xfId="8" applyFont="1" applyFill="1" applyBorder="1" applyAlignment="1">
      <alignment horizontal="center" vertical="top" wrapText="1"/>
    </xf>
    <xf numFmtId="0" fontId="73" fillId="0" borderId="101" xfId="8" applyFont="1" applyFill="1" applyBorder="1" applyAlignment="1">
      <alignment horizontal="center" vertical="top" wrapText="1"/>
    </xf>
    <xf numFmtId="0" fontId="73" fillId="0" borderId="87" xfId="8" applyFont="1" applyFill="1" applyBorder="1" applyAlignment="1">
      <alignment horizontal="center" vertical="top" wrapText="1"/>
    </xf>
    <xf numFmtId="0" fontId="73" fillId="0" borderId="89" xfId="8" applyFont="1" applyFill="1" applyBorder="1" applyAlignment="1">
      <alignment horizontal="left" vertical="top" wrapText="1"/>
    </xf>
    <xf numFmtId="0" fontId="73" fillId="0" borderId="90" xfId="8" applyFont="1" applyFill="1" applyBorder="1" applyAlignment="1">
      <alignment horizontal="left" vertical="top" wrapText="1"/>
    </xf>
    <xf numFmtId="0" fontId="73" fillId="0" borderId="91" xfId="8" applyFont="1" applyFill="1" applyBorder="1" applyAlignment="1">
      <alignment horizontal="left" vertical="top" wrapText="1"/>
    </xf>
    <xf numFmtId="0" fontId="72" fillId="0" borderId="89" xfId="8" applyFont="1" applyFill="1" applyBorder="1" applyAlignment="1">
      <alignment horizontal="left" vertical="top" wrapText="1"/>
    </xf>
    <xf numFmtId="0" fontId="72" fillId="0" borderId="90" xfId="8" applyFont="1" applyFill="1" applyBorder="1" applyAlignment="1">
      <alignment horizontal="left" vertical="top" wrapText="1"/>
    </xf>
    <xf numFmtId="0" fontId="72" fillId="0" borderId="91" xfId="8" applyFont="1" applyFill="1" applyBorder="1" applyAlignment="1">
      <alignment horizontal="left" vertical="top" wrapText="1"/>
    </xf>
    <xf numFmtId="171" fontId="71" fillId="0" borderId="110" xfId="8" applyNumberFormat="1" applyFont="1" applyFill="1" applyBorder="1" applyAlignment="1">
      <alignment horizontal="right" vertical="center"/>
    </xf>
    <xf numFmtId="171" fontId="71" fillId="0" borderId="111" xfId="8" applyNumberFormat="1" applyFont="1" applyFill="1" applyBorder="1" applyAlignment="1">
      <alignment horizontal="right" vertical="center"/>
    </xf>
    <xf numFmtId="171" fontId="71" fillId="0" borderId="109" xfId="8" applyNumberFormat="1" applyFont="1" applyFill="1" applyBorder="1" applyAlignment="1">
      <alignment horizontal="right" vertical="center"/>
    </xf>
    <xf numFmtId="0" fontId="72" fillId="0" borderId="110" xfId="8" applyFont="1" applyFill="1" applyBorder="1" applyAlignment="1">
      <alignment horizontal="left" vertical="top" wrapText="1"/>
    </xf>
    <xf numFmtId="0" fontId="72" fillId="0" borderId="136" xfId="8" applyFont="1" applyFill="1" applyBorder="1" applyAlignment="1">
      <alignment horizontal="left" vertical="top" wrapText="1"/>
    </xf>
    <xf numFmtId="0" fontId="72" fillId="0" borderId="111" xfId="8" applyFont="1" applyFill="1" applyBorder="1" applyAlignment="1">
      <alignment horizontal="left" vertical="top" wrapText="1"/>
    </xf>
    <xf numFmtId="0" fontId="25" fillId="0" borderId="99" xfId="8" applyFill="1" applyBorder="1" applyAlignment="1">
      <alignment vertical="center"/>
    </xf>
    <xf numFmtId="0" fontId="25" fillId="0" borderId="93" xfId="8" applyFill="1" applyBorder="1" applyAlignment="1">
      <alignment vertical="center"/>
    </xf>
    <xf numFmtId="0" fontId="59" fillId="0" borderId="117" xfId="8" applyFont="1" applyFill="1" applyBorder="1" applyAlignment="1">
      <alignment horizontal="left" wrapText="1"/>
    </xf>
    <xf numFmtId="0" fontId="59" fillId="0" borderId="77" xfId="8" applyFont="1" applyFill="1" applyBorder="1" applyAlignment="1">
      <alignment horizontal="left" wrapText="1"/>
    </xf>
    <xf numFmtId="0" fontId="59" fillId="0" borderId="108" xfId="8" applyFont="1" applyFill="1" applyBorder="1" applyAlignment="1">
      <alignment horizontal="left" wrapText="1"/>
    </xf>
    <xf numFmtId="0" fontId="59" fillId="7" borderId="95" xfId="8" applyFont="1" applyFill="1" applyBorder="1" applyAlignment="1">
      <alignment horizontal="left" vertical="top" wrapText="1"/>
    </xf>
    <xf numFmtId="0" fontId="59" fillId="7" borderId="96" xfId="8" applyFont="1" applyFill="1" applyBorder="1" applyAlignment="1">
      <alignment horizontal="left" vertical="top" wrapText="1"/>
    </xf>
    <xf numFmtId="0" fontId="59" fillId="7" borderId="0" xfId="8" applyFont="1" applyFill="1" applyBorder="1" applyAlignment="1">
      <alignment horizontal="left" vertical="top" wrapText="1"/>
    </xf>
    <xf numFmtId="0" fontId="59" fillId="7" borderId="29" xfId="8" applyFont="1" applyFill="1" applyBorder="1" applyAlignment="1">
      <alignment horizontal="left" vertical="top" wrapText="1"/>
    </xf>
    <xf numFmtId="0" fontId="59" fillId="0" borderId="77" xfId="8" applyFont="1" applyFill="1" applyBorder="1" applyAlignment="1">
      <alignment horizontal="center"/>
    </xf>
    <xf numFmtId="0" fontId="59" fillId="0" borderId="0" xfId="8" applyFont="1" applyFill="1" applyBorder="1" applyAlignment="1">
      <alignment horizontal="center"/>
    </xf>
    <xf numFmtId="0" fontId="59" fillId="0" borderId="29" xfId="8" applyFont="1" applyFill="1" applyBorder="1" applyAlignment="1">
      <alignment horizontal="center"/>
    </xf>
    <xf numFmtId="0" fontId="59" fillId="0" borderId="108" xfId="8" applyFont="1" applyFill="1" applyBorder="1" applyAlignment="1">
      <alignment horizontal="center"/>
    </xf>
    <xf numFmtId="0" fontId="59" fillId="0" borderId="99" xfId="8" applyFont="1" applyFill="1" applyBorder="1" applyAlignment="1">
      <alignment horizontal="center"/>
    </xf>
    <xf numFmtId="0" fontId="59" fillId="0" borderId="13" xfId="8" applyFont="1" applyFill="1" applyBorder="1" applyAlignment="1">
      <alignment horizontal="center"/>
    </xf>
    <xf numFmtId="0" fontId="25" fillId="0" borderId="93" xfId="8" applyFont="1" applyFill="1" applyBorder="1" applyAlignment="1">
      <alignment horizontal="center" vertical="center"/>
    </xf>
    <xf numFmtId="0" fontId="25" fillId="0" borderId="93" xfId="8" applyFill="1" applyBorder="1" applyAlignment="1">
      <alignment horizontal="center" vertical="center"/>
    </xf>
    <xf numFmtId="0" fontId="25" fillId="0" borderId="17" xfId="8" applyFill="1" applyBorder="1" applyAlignment="1">
      <alignment horizontal="center" vertical="center"/>
    </xf>
    <xf numFmtId="0" fontId="73" fillId="0" borderId="110" xfId="8" applyFont="1" applyFill="1" applyBorder="1" applyAlignment="1">
      <alignment horizontal="left" vertical="top" wrapText="1"/>
    </xf>
    <xf numFmtId="0" fontId="73" fillId="0" borderId="136" xfId="8" applyFont="1" applyFill="1" applyBorder="1" applyAlignment="1">
      <alignment horizontal="left" vertical="top" wrapText="1"/>
    </xf>
    <xf numFmtId="0" fontId="73" fillId="0" borderId="111" xfId="8" applyFont="1" applyFill="1" applyBorder="1" applyAlignment="1">
      <alignment horizontal="left" vertical="top" wrapText="1"/>
    </xf>
    <xf numFmtId="0" fontId="73" fillId="0" borderId="118" xfId="8" applyFont="1" applyFill="1" applyBorder="1" applyAlignment="1">
      <alignment horizontal="left" vertical="top" wrapText="1"/>
    </xf>
    <xf numFmtId="0" fontId="73" fillId="0" borderId="117" xfId="8" applyFont="1" applyFill="1" applyBorder="1" applyAlignment="1">
      <alignment horizontal="center" vertical="center"/>
    </xf>
    <xf numFmtId="0" fontId="73" fillId="0" borderId="120" xfId="8" applyFont="1" applyFill="1" applyBorder="1" applyAlignment="1">
      <alignment horizontal="center" vertical="center"/>
    </xf>
    <xf numFmtId="0" fontId="73" fillId="0" borderId="86" xfId="8" applyFont="1" applyFill="1" applyBorder="1" applyAlignment="1">
      <alignment horizontal="center" vertical="center"/>
    </xf>
    <xf numFmtId="0" fontId="73" fillId="0" borderId="87" xfId="8" applyFont="1" applyFill="1" applyBorder="1" applyAlignment="1">
      <alignment horizontal="center" vertical="center"/>
    </xf>
    <xf numFmtId="0" fontId="73" fillId="0" borderId="118" xfId="8" quotePrefix="1" applyFont="1" applyFill="1" applyBorder="1" applyAlignment="1">
      <alignment horizontal="left" vertical="top" wrapText="1"/>
    </xf>
    <xf numFmtId="0" fontId="72" fillId="7" borderId="89" xfId="17" applyFont="1" applyFill="1" applyBorder="1" applyAlignment="1">
      <alignment horizontal="left" vertical="top" wrapText="1"/>
    </xf>
    <xf numFmtId="0" fontId="72" fillId="7" borderId="90" xfId="17" applyFont="1" applyFill="1" applyBorder="1" applyAlignment="1">
      <alignment horizontal="left" vertical="top" wrapText="1"/>
    </xf>
    <xf numFmtId="0" fontId="72" fillId="7" borderId="91" xfId="17" applyFont="1" applyFill="1" applyBorder="1" applyAlignment="1">
      <alignment horizontal="left" vertical="top" wrapText="1"/>
    </xf>
    <xf numFmtId="171" fontId="71" fillId="0" borderId="89" xfId="17" applyNumberFormat="1" applyFont="1" applyFill="1" applyBorder="1" applyAlignment="1">
      <alignment horizontal="right" vertical="center"/>
    </xf>
    <xf numFmtId="171" fontId="71" fillId="0" borderId="91" xfId="17" applyNumberFormat="1" applyFont="1" applyFill="1" applyBorder="1" applyAlignment="1">
      <alignment horizontal="right" vertical="center"/>
    </xf>
    <xf numFmtId="171" fontId="71" fillId="0" borderId="104" xfId="17" applyNumberFormat="1" applyFont="1" applyFill="1" applyBorder="1" applyAlignment="1">
      <alignment horizontal="right" vertical="center"/>
    </xf>
    <xf numFmtId="0" fontId="72" fillId="7" borderId="110" xfId="17" applyFont="1" applyFill="1" applyBorder="1" applyAlignment="1">
      <alignment horizontal="left" vertical="top" wrapText="1"/>
    </xf>
    <xf numFmtId="0" fontId="72" fillId="7" borderId="136" xfId="17" applyFont="1" applyFill="1" applyBorder="1" applyAlignment="1">
      <alignment horizontal="left" vertical="top" wrapText="1"/>
    </xf>
    <xf numFmtId="0" fontId="72" fillId="7" borderId="111" xfId="17" applyFont="1" applyFill="1" applyBorder="1" applyAlignment="1">
      <alignment horizontal="left" vertical="top" wrapText="1"/>
    </xf>
    <xf numFmtId="171" fontId="71" fillId="0" borderId="110" xfId="17" applyNumberFormat="1" applyFont="1" applyFill="1" applyBorder="1" applyAlignment="1">
      <alignment horizontal="right" vertical="center"/>
    </xf>
    <xf numFmtId="171" fontId="71" fillId="0" borderId="111" xfId="17" applyNumberFormat="1" applyFont="1" applyFill="1" applyBorder="1" applyAlignment="1">
      <alignment horizontal="right" vertical="center"/>
    </xf>
    <xf numFmtId="171" fontId="71" fillId="0" borderId="109" xfId="17" applyNumberFormat="1" applyFont="1" applyFill="1" applyBorder="1" applyAlignment="1">
      <alignment horizontal="right" vertical="center"/>
    </xf>
    <xf numFmtId="0" fontId="73" fillId="7" borderId="89" xfId="17" applyFont="1" applyFill="1" applyBorder="1" applyAlignment="1">
      <alignment horizontal="left" vertical="top" wrapText="1"/>
    </xf>
    <xf numFmtId="0" fontId="73" fillId="7" borderId="90" xfId="17" applyFont="1" applyFill="1" applyBorder="1" applyAlignment="1">
      <alignment horizontal="left" vertical="top" wrapText="1"/>
    </xf>
    <xf numFmtId="0" fontId="73" fillId="7" borderId="91" xfId="17" applyFont="1" applyFill="1" applyBorder="1" applyAlignment="1">
      <alignment horizontal="left" vertical="top" wrapText="1"/>
    </xf>
    <xf numFmtId="171" fontId="90" fillId="0" borderId="89" xfId="17" applyNumberFormat="1" applyFont="1" applyFill="1" applyBorder="1" applyAlignment="1">
      <alignment horizontal="right" vertical="center"/>
    </xf>
    <xf numFmtId="171" fontId="90" fillId="0" borderId="91" xfId="17" applyNumberFormat="1" applyFont="1" applyFill="1" applyBorder="1" applyAlignment="1">
      <alignment horizontal="right" vertical="center"/>
    </xf>
    <xf numFmtId="171" fontId="90" fillId="0" borderId="104" xfId="17" applyNumberFormat="1" applyFont="1" applyFill="1" applyBorder="1" applyAlignment="1">
      <alignment horizontal="right" vertical="center"/>
    </xf>
    <xf numFmtId="0" fontId="73" fillId="7" borderId="71" xfId="17" applyFont="1" applyFill="1" applyBorder="1" applyAlignment="1">
      <alignment horizontal="left" vertical="top" wrapText="1"/>
    </xf>
    <xf numFmtId="0" fontId="58" fillId="7" borderId="71" xfId="17" applyFont="1" applyFill="1" applyBorder="1" applyAlignment="1">
      <alignment horizontal="left" vertical="top" wrapText="1"/>
    </xf>
    <xf numFmtId="171" fontId="90" fillId="0" borderId="86" xfId="17" applyNumberFormat="1" applyFont="1" applyFill="1" applyBorder="1" applyAlignment="1">
      <alignment horizontal="right" vertical="center"/>
    </xf>
    <xf numFmtId="171" fontId="90" fillId="0" borderId="87" xfId="17" applyNumberFormat="1" applyFont="1" applyFill="1" applyBorder="1" applyAlignment="1">
      <alignment horizontal="right" vertical="center"/>
    </xf>
    <xf numFmtId="171" fontId="90" fillId="0" borderId="102" xfId="17" applyNumberFormat="1" applyFont="1" applyFill="1" applyBorder="1" applyAlignment="1">
      <alignment horizontal="right" vertical="center"/>
    </xf>
    <xf numFmtId="0" fontId="73" fillId="0" borderId="113" xfId="17" applyFont="1" applyFill="1" applyBorder="1" applyAlignment="1">
      <alignment horizontal="center" vertical="center" wrapText="1"/>
    </xf>
    <xf numFmtId="0" fontId="73" fillId="0" borderId="115" xfId="17" applyFont="1" applyFill="1" applyBorder="1" applyAlignment="1">
      <alignment horizontal="center" vertical="center" wrapText="1"/>
    </xf>
    <xf numFmtId="0" fontId="73" fillId="0" borderId="114" xfId="17" applyFont="1" applyFill="1" applyBorder="1" applyAlignment="1">
      <alignment horizontal="center" vertical="center" wrapText="1"/>
    </xf>
    <xf numFmtId="0" fontId="72" fillId="7" borderId="71" xfId="17" applyFont="1" applyFill="1" applyBorder="1" applyAlignment="1">
      <alignment horizontal="left" vertical="top" wrapText="1"/>
    </xf>
    <xf numFmtId="0" fontId="25" fillId="7" borderId="71" xfId="17" applyFont="1" applyFill="1" applyBorder="1" applyAlignment="1">
      <alignment horizontal="left" vertical="top" wrapText="1"/>
    </xf>
    <xf numFmtId="171" fontId="71" fillId="0" borderId="86" xfId="17" applyNumberFormat="1" applyFont="1" applyFill="1" applyBorder="1" applyAlignment="1">
      <alignment horizontal="right" vertical="center"/>
    </xf>
    <xf numFmtId="171" fontId="71" fillId="0" borderId="87" xfId="17" applyNumberFormat="1" applyFont="1" applyFill="1" applyBorder="1" applyAlignment="1">
      <alignment horizontal="right" vertical="center"/>
    </xf>
    <xf numFmtId="171" fontId="71" fillId="0" borderId="102" xfId="17" applyNumberFormat="1" applyFont="1" applyFill="1" applyBorder="1" applyAlignment="1">
      <alignment horizontal="right" vertical="center"/>
    </xf>
    <xf numFmtId="0" fontId="73" fillId="0" borderId="89" xfId="17" applyFont="1" applyFill="1" applyBorder="1" applyAlignment="1">
      <alignment horizontal="left" vertical="top" wrapText="1"/>
    </xf>
    <xf numFmtId="0" fontId="73" fillId="0" borderId="90" xfId="17" applyFont="1" applyFill="1" applyBorder="1" applyAlignment="1">
      <alignment horizontal="left" vertical="top" wrapText="1"/>
    </xf>
    <xf numFmtId="0" fontId="73" fillId="0" borderId="91" xfId="17" applyFont="1" applyFill="1" applyBorder="1" applyAlignment="1">
      <alignment horizontal="left" vertical="top" wrapText="1"/>
    </xf>
    <xf numFmtId="0" fontId="72" fillId="0" borderId="89" xfId="17" applyFont="1" applyFill="1" applyBorder="1" applyAlignment="1">
      <alignment horizontal="left" vertical="top" wrapText="1"/>
    </xf>
    <xf numFmtId="0" fontId="72" fillId="0" borderId="90" xfId="17" applyFont="1" applyFill="1" applyBorder="1" applyAlignment="1">
      <alignment horizontal="left" vertical="top" wrapText="1"/>
    </xf>
    <xf numFmtId="0" fontId="72" fillId="0" borderId="91" xfId="17" applyFont="1" applyFill="1" applyBorder="1" applyAlignment="1">
      <alignment horizontal="left" vertical="top" wrapText="1"/>
    </xf>
    <xf numFmtId="0" fontId="73" fillId="0" borderId="86" xfId="17" applyFont="1" applyFill="1" applyBorder="1" applyAlignment="1">
      <alignment horizontal="center" vertical="center" wrapText="1"/>
    </xf>
    <xf numFmtId="0" fontId="73" fillId="0" borderId="101" xfId="17" applyFont="1" applyFill="1" applyBorder="1" applyAlignment="1">
      <alignment horizontal="center" vertical="center" wrapText="1"/>
    </xf>
    <xf numFmtId="0" fontId="73" fillId="0" borderId="87" xfId="17" applyFont="1" applyFill="1" applyBorder="1" applyAlignment="1">
      <alignment horizontal="center" vertical="center" wrapText="1"/>
    </xf>
    <xf numFmtId="0" fontId="25" fillId="0" borderId="43" xfId="17" applyFill="1" applyBorder="1" applyAlignment="1">
      <alignment horizontal="left" vertical="top" wrapText="1"/>
    </xf>
    <xf numFmtId="0" fontId="72" fillId="0" borderId="66" xfId="17" applyFont="1" applyFill="1" applyBorder="1" applyAlignment="1">
      <alignment horizontal="right" vertical="top" wrapText="1"/>
    </xf>
    <xf numFmtId="0" fontId="72" fillId="0" borderId="117" xfId="17" applyFont="1" applyFill="1" applyBorder="1" applyAlignment="1">
      <alignment horizontal="left" vertical="top" wrapText="1"/>
    </xf>
    <xf numFmtId="0" fontId="72" fillId="0" borderId="86" xfId="17" applyFont="1" applyFill="1" applyBorder="1" applyAlignment="1">
      <alignment horizontal="left" vertical="top" wrapText="1"/>
    </xf>
    <xf numFmtId="49" fontId="72" fillId="0" borderId="118" xfId="17" applyNumberFormat="1" applyFont="1" applyFill="1" applyBorder="1" applyAlignment="1">
      <alignment horizontal="center" vertical="top"/>
    </xf>
    <xf numFmtId="49" fontId="72" fillId="0" borderId="71" xfId="17" applyNumberFormat="1" applyFont="1" applyFill="1" applyBorder="1" applyAlignment="1">
      <alignment horizontal="center" vertical="top"/>
    </xf>
    <xf numFmtId="171" fontId="71" fillId="0" borderId="43" xfId="17" applyNumberFormat="1" applyFont="1" applyFill="1" applyBorder="1" applyAlignment="1">
      <alignment horizontal="right" vertical="center"/>
    </xf>
    <xf numFmtId="171" fontId="71" fillId="0" borderId="90" xfId="17" applyNumberFormat="1" applyFont="1" applyFill="1" applyBorder="1" applyAlignment="1">
      <alignment horizontal="right" vertical="center"/>
    </xf>
    <xf numFmtId="0" fontId="73" fillId="0" borderId="66" xfId="17" applyFont="1" applyFill="1" applyBorder="1" applyAlignment="1">
      <alignment horizontal="right" vertical="top" wrapText="1"/>
    </xf>
    <xf numFmtId="0" fontId="73" fillId="0" borderId="117" xfId="17" applyFont="1" applyFill="1" applyBorder="1" applyAlignment="1">
      <alignment horizontal="left" vertical="top" wrapText="1"/>
    </xf>
    <xf numFmtId="0" fontId="73" fillId="0" borderId="86" xfId="17" applyFont="1" applyFill="1" applyBorder="1" applyAlignment="1">
      <alignment horizontal="left" vertical="top" wrapText="1"/>
    </xf>
    <xf numFmtId="49" fontId="73" fillId="0" borderId="118" xfId="17" applyNumberFormat="1" applyFont="1" applyFill="1" applyBorder="1" applyAlignment="1">
      <alignment horizontal="center" vertical="top"/>
    </xf>
    <xf numFmtId="49" fontId="73" fillId="0" borderId="71" xfId="17" applyNumberFormat="1" applyFont="1" applyFill="1" applyBorder="1" applyAlignment="1">
      <alignment horizontal="center" vertical="top"/>
    </xf>
    <xf numFmtId="171" fontId="90" fillId="0" borderId="43" xfId="17" applyNumberFormat="1" applyFont="1" applyFill="1" applyBorder="1" applyAlignment="1">
      <alignment horizontal="right" vertical="center"/>
    </xf>
    <xf numFmtId="171" fontId="90" fillId="0" borderId="90" xfId="17" applyNumberFormat="1" applyFont="1" applyFill="1" applyBorder="1" applyAlignment="1">
      <alignment horizontal="right" vertical="center"/>
    </xf>
    <xf numFmtId="171" fontId="71" fillId="0" borderId="101" xfId="17" applyNumberFormat="1" applyFont="1" applyFill="1" applyBorder="1" applyAlignment="1">
      <alignment horizontal="right" vertical="center"/>
    </xf>
    <xf numFmtId="171" fontId="90" fillId="0" borderId="118" xfId="17" applyNumberFormat="1" applyFont="1" applyFill="1" applyBorder="1" applyAlignment="1">
      <alignment horizontal="right" vertical="center"/>
    </xf>
    <xf numFmtId="171" fontId="90" fillId="0" borderId="117" xfId="17" applyNumberFormat="1" applyFont="1" applyFill="1" applyBorder="1" applyAlignment="1">
      <alignment horizontal="right" vertical="center"/>
    </xf>
    <xf numFmtId="0" fontId="74" fillId="0" borderId="105" xfId="8" applyFont="1" applyFill="1" applyBorder="1" applyAlignment="1">
      <alignment horizontal="center" vertical="center" wrapText="1"/>
    </xf>
    <xf numFmtId="1" fontId="73" fillId="0" borderId="43" xfId="17" applyNumberFormat="1" applyFont="1" applyFill="1" applyBorder="1" applyAlignment="1">
      <alignment horizontal="center" vertical="center"/>
    </xf>
    <xf numFmtId="0" fontId="72" fillId="0" borderId="74" xfId="17" applyFont="1" applyFill="1" applyBorder="1" applyAlignment="1">
      <alignment horizontal="right" vertical="top" wrapText="1"/>
    </xf>
    <xf numFmtId="0" fontId="72" fillId="7" borderId="117" xfId="17" applyFont="1" applyFill="1" applyBorder="1" applyAlignment="1">
      <alignment horizontal="left" vertical="top" wrapText="1"/>
    </xf>
    <xf numFmtId="0" fontId="72" fillId="7" borderId="108" xfId="17" applyFont="1" applyFill="1" applyBorder="1" applyAlignment="1">
      <alignment horizontal="left" vertical="top" wrapText="1"/>
    </xf>
    <xf numFmtId="49" fontId="72" fillId="0" borderId="69" xfId="17" applyNumberFormat="1" applyFont="1" applyFill="1" applyBorder="1" applyAlignment="1">
      <alignment horizontal="center" vertical="top"/>
    </xf>
    <xf numFmtId="171" fontId="71" fillId="0" borderId="75" xfId="17" applyNumberFormat="1" applyFont="1" applyFill="1" applyBorder="1" applyAlignment="1">
      <alignment horizontal="right" vertical="center"/>
    </xf>
    <xf numFmtId="171" fontId="71" fillId="0" borderId="136" xfId="17" applyNumberFormat="1" applyFont="1" applyFill="1" applyBorder="1" applyAlignment="1">
      <alignment horizontal="right" vertical="center"/>
    </xf>
    <xf numFmtId="0" fontId="72" fillId="7" borderId="86" xfId="17" applyFont="1" applyFill="1" applyBorder="1" applyAlignment="1">
      <alignment horizontal="left" vertical="top" wrapText="1"/>
    </xf>
    <xf numFmtId="0" fontId="73" fillId="7" borderId="117" xfId="17" applyFont="1" applyFill="1" applyBorder="1" applyAlignment="1">
      <alignment horizontal="left" vertical="top" wrapText="1"/>
    </xf>
    <xf numFmtId="0" fontId="73" fillId="7" borderId="86" xfId="17" applyFont="1" applyFill="1" applyBorder="1" applyAlignment="1">
      <alignment horizontal="left" vertical="top" wrapText="1"/>
    </xf>
    <xf numFmtId="0" fontId="72" fillId="7" borderId="118" xfId="17" applyFont="1" applyFill="1" applyBorder="1" applyAlignment="1">
      <alignment horizontal="left" vertical="top" wrapText="1"/>
    </xf>
    <xf numFmtId="0" fontId="72" fillId="7" borderId="69" xfId="17" applyFont="1" applyFill="1" applyBorder="1" applyAlignment="1">
      <alignment horizontal="left" vertical="top" wrapText="1"/>
    </xf>
    <xf numFmtId="49" fontId="72" fillId="0" borderId="120" xfId="17" applyNumberFormat="1" applyFont="1" applyFill="1" applyBorder="1" applyAlignment="1">
      <alignment horizontal="center" vertical="top"/>
    </xf>
    <xf numFmtId="49" fontId="72" fillId="0" borderId="107" xfId="17" applyNumberFormat="1" applyFont="1" applyFill="1" applyBorder="1" applyAlignment="1">
      <alignment horizontal="center" vertical="top"/>
    </xf>
    <xf numFmtId="0" fontId="72" fillId="7" borderId="118" xfId="17" quotePrefix="1" applyFont="1" applyFill="1" applyBorder="1" applyAlignment="1">
      <alignment horizontal="left" vertical="top" wrapText="1"/>
    </xf>
    <xf numFmtId="0" fontId="72" fillId="7" borderId="71" xfId="17" quotePrefix="1" applyFont="1" applyFill="1" applyBorder="1" applyAlignment="1">
      <alignment horizontal="left" vertical="top" wrapText="1"/>
    </xf>
    <xf numFmtId="49" fontId="72" fillId="0" borderId="87" xfId="17" applyNumberFormat="1" applyFont="1" applyFill="1" applyBorder="1" applyAlignment="1">
      <alignment horizontal="center" vertical="top"/>
    </xf>
    <xf numFmtId="0" fontId="73" fillId="0" borderId="118" xfId="17" applyFont="1" applyFill="1" applyBorder="1" applyAlignment="1">
      <alignment horizontal="left" vertical="top" wrapText="1"/>
    </xf>
    <xf numFmtId="0" fontId="73" fillId="0" borderId="71" xfId="17" applyFont="1" applyFill="1" applyBorder="1" applyAlignment="1">
      <alignment horizontal="left" vertical="top" wrapText="1"/>
    </xf>
    <xf numFmtId="49" fontId="73" fillId="0" borderId="120" xfId="17" applyNumberFormat="1" applyFont="1" applyFill="1" applyBorder="1" applyAlignment="1">
      <alignment horizontal="center" vertical="top"/>
    </xf>
    <xf numFmtId="49" fontId="73" fillId="0" borderId="87" xfId="17" applyNumberFormat="1" applyFont="1" applyFill="1" applyBorder="1" applyAlignment="1">
      <alignment horizontal="center" vertical="top"/>
    </xf>
    <xf numFmtId="0" fontId="73" fillId="0" borderId="74" xfId="17" applyFont="1" applyFill="1" applyBorder="1" applyAlignment="1">
      <alignment horizontal="right" vertical="top" wrapText="1"/>
    </xf>
    <xf numFmtId="0" fontId="73" fillId="0" borderId="69" xfId="17" applyFont="1" applyFill="1" applyBorder="1" applyAlignment="1">
      <alignment horizontal="left" vertical="top" wrapText="1"/>
    </xf>
    <xf numFmtId="49" fontId="73" fillId="0" borderId="107" xfId="17" applyNumberFormat="1" applyFont="1" applyFill="1" applyBorder="1" applyAlignment="1">
      <alignment horizontal="center" vertical="top"/>
    </xf>
    <xf numFmtId="0" fontId="72" fillId="0" borderId="118" xfId="17" applyFont="1" applyFill="1" applyBorder="1" applyAlignment="1">
      <alignment horizontal="left" vertical="top" wrapText="1"/>
    </xf>
    <xf numFmtId="0" fontId="72" fillId="0" borderId="71" xfId="17" applyFont="1" applyFill="1" applyBorder="1" applyAlignment="1">
      <alignment horizontal="left" vertical="top" wrapText="1"/>
    </xf>
    <xf numFmtId="0" fontId="72" fillId="0" borderId="70" xfId="17" applyFont="1" applyFill="1" applyBorder="1" applyAlignment="1">
      <alignment horizontal="right" vertical="top" wrapText="1"/>
    </xf>
    <xf numFmtId="0" fontId="73" fillId="0" borderId="70" xfId="17" applyFont="1" applyFill="1" applyBorder="1" applyAlignment="1">
      <alignment horizontal="right" vertical="top" wrapText="1"/>
    </xf>
    <xf numFmtId="0" fontId="72" fillId="0" borderId="69" xfId="8" applyFont="1" applyFill="1" applyBorder="1" applyAlignment="1">
      <alignment horizontal="left" vertical="top" wrapText="1"/>
    </xf>
    <xf numFmtId="0" fontId="72" fillId="0" borderId="119" xfId="17" applyFont="1" applyFill="1" applyBorder="1" applyAlignment="1">
      <alignment horizontal="right" vertical="top" wrapText="1"/>
    </xf>
    <xf numFmtId="0" fontId="72" fillId="0" borderId="119" xfId="17" applyFont="1" applyFill="1" applyBorder="1" applyAlignment="1">
      <alignment horizontal="left" vertical="top" wrapText="1"/>
    </xf>
    <xf numFmtId="0" fontId="72" fillId="0" borderId="70" xfId="17" applyFont="1" applyFill="1" applyBorder="1" applyAlignment="1">
      <alignment horizontal="left" vertical="top" wrapText="1"/>
    </xf>
    <xf numFmtId="0" fontId="73" fillId="0" borderId="119" xfId="17" applyFont="1" applyFill="1" applyBorder="1" applyAlignment="1">
      <alignment horizontal="left" vertical="top" wrapText="1"/>
    </xf>
    <xf numFmtId="0" fontId="73" fillId="0" borderId="70" xfId="17" applyFont="1" applyFill="1" applyBorder="1" applyAlignment="1">
      <alignment horizontal="left" vertical="top" wrapText="1"/>
    </xf>
    <xf numFmtId="0" fontId="73" fillId="0" borderId="119" xfId="17" quotePrefix="1" applyFont="1" applyFill="1" applyBorder="1" applyAlignment="1">
      <alignment horizontal="left" vertical="top" wrapText="1"/>
    </xf>
    <xf numFmtId="0" fontId="73" fillId="0" borderId="70" xfId="17" quotePrefix="1" applyFont="1" applyFill="1" applyBorder="1" applyAlignment="1">
      <alignment horizontal="left" vertical="top" wrapText="1"/>
    </xf>
    <xf numFmtId="0" fontId="73" fillId="0" borderId="66" xfId="17" applyFont="1" applyFill="1" applyBorder="1" applyAlignment="1">
      <alignment horizontal="left" vertical="top" wrapText="1"/>
    </xf>
    <xf numFmtId="0" fontId="73" fillId="7" borderId="101" xfId="17" applyFont="1" applyFill="1" applyBorder="1" applyAlignment="1">
      <alignment horizontal="left" vertical="top" wrapText="1"/>
    </xf>
    <xf numFmtId="0" fontId="73" fillId="7" borderId="87" xfId="17" applyFont="1" applyFill="1" applyBorder="1" applyAlignment="1">
      <alignment horizontal="left" vertical="top" wrapText="1"/>
    </xf>
    <xf numFmtId="0" fontId="91" fillId="7" borderId="89" xfId="17" quotePrefix="1" applyFont="1" applyFill="1" applyBorder="1" applyAlignment="1">
      <alignment horizontal="left" vertical="top" wrapText="1"/>
    </xf>
    <xf numFmtId="0" fontId="91" fillId="7" borderId="90" xfId="17" quotePrefix="1" applyFont="1" applyFill="1" applyBorder="1" applyAlignment="1">
      <alignment horizontal="left" vertical="top" wrapText="1"/>
    </xf>
    <xf numFmtId="0" fontId="91" fillId="7" borderId="91" xfId="17" quotePrefix="1" applyFont="1" applyFill="1" applyBorder="1" applyAlignment="1">
      <alignment horizontal="left" vertical="top" wrapText="1"/>
    </xf>
    <xf numFmtId="0" fontId="91" fillId="7" borderId="89" xfId="17" applyFont="1" applyFill="1" applyBorder="1" applyAlignment="1">
      <alignment horizontal="left" vertical="top" wrapText="1"/>
    </xf>
    <xf numFmtId="0" fontId="91" fillId="7" borderId="90" xfId="17" applyFont="1" applyFill="1" applyBorder="1" applyAlignment="1">
      <alignment horizontal="left" vertical="top" wrapText="1"/>
    </xf>
    <xf numFmtId="0" fontId="91" fillId="7" borderId="91" xfId="17" applyFont="1" applyFill="1" applyBorder="1" applyAlignment="1">
      <alignment horizontal="left" vertical="top" wrapText="1"/>
    </xf>
    <xf numFmtId="0" fontId="73" fillId="7" borderId="89" xfId="17" quotePrefix="1" applyFont="1" applyFill="1" applyBorder="1" applyAlignment="1">
      <alignment horizontal="left" vertical="top" wrapText="1"/>
    </xf>
    <xf numFmtId="0" fontId="73" fillId="7" borderId="90" xfId="17" quotePrefix="1" applyFont="1" applyFill="1" applyBorder="1" applyAlignment="1">
      <alignment horizontal="left" vertical="top" wrapText="1"/>
    </xf>
    <xf numFmtId="0" fontId="73" fillId="7" borderId="91" xfId="17" quotePrefix="1" applyFont="1" applyFill="1" applyBorder="1" applyAlignment="1">
      <alignment horizontal="left" vertical="top" wrapText="1"/>
    </xf>
    <xf numFmtId="0" fontId="72" fillId="7" borderId="89" xfId="17" quotePrefix="1" applyFont="1" applyFill="1" applyBorder="1" applyAlignment="1">
      <alignment horizontal="left" vertical="top" wrapText="1"/>
    </xf>
    <xf numFmtId="0" fontId="72" fillId="7" borderId="90" xfId="17" quotePrefix="1" applyFont="1" applyFill="1" applyBorder="1" applyAlignment="1">
      <alignment horizontal="left" vertical="top" wrapText="1"/>
    </xf>
    <xf numFmtId="0" fontId="72" fillId="7" borderId="91" xfId="17" quotePrefix="1" applyFont="1" applyFill="1" applyBorder="1" applyAlignment="1">
      <alignment horizontal="left" vertical="top" wrapText="1"/>
    </xf>
    <xf numFmtId="0" fontId="73" fillId="0" borderId="89" xfId="17" applyFont="1" applyFill="1" applyBorder="1" applyAlignment="1">
      <alignment horizontal="center" vertical="center" wrapText="1"/>
    </xf>
    <xf numFmtId="0" fontId="73" fillId="0" borderId="90" xfId="17" applyFont="1" applyFill="1" applyBorder="1" applyAlignment="1">
      <alignment horizontal="center" vertical="center" wrapText="1"/>
    </xf>
  </cellXfs>
  <cellStyles count="22">
    <cellStyle name="%" xfId="16"/>
    <cellStyle name="Comma 2" xfId="12"/>
    <cellStyle name="Hyperlink 2" xfId="10"/>
    <cellStyle name="Hyperlink 3" xfId="21"/>
    <cellStyle name="Normal 2" xfId="2"/>
    <cellStyle name="Normal 3" xfId="8"/>
    <cellStyle name="Normal 3 2" xfId="17"/>
    <cellStyle name="Normal 4" xfId="4"/>
    <cellStyle name="Normal 5" xfId="11"/>
    <cellStyle name="Normal 5 2" xfId="15"/>
    <cellStyle name="Normal_Coffee Exporter FR1" xfId="9"/>
    <cellStyle name="Normal_FS Conoco Slovakia final 2001-rounding" xfId="5"/>
    <cellStyle name="Normal_Notes to FS1234" xfId="6"/>
    <cellStyle name="Normal_Slovak statutory FS2004(Slovak)" xfId="7"/>
    <cellStyle name="Normálna" xfId="0" builtinId="0"/>
    <cellStyle name="normálne_Tax bridge and Specification of deferred taxcomm_poslane_svedsko" xfId="13"/>
    <cellStyle name="normální_cashflow96" xfId="14"/>
    <cellStyle name="Percent 2" xfId="3"/>
    <cellStyle name="Percentá" xfId="1" builtinId="5"/>
    <cellStyle name="S6" xfId="18"/>
    <cellStyle name="S8" xfId="19"/>
    <cellStyle name="Style 1" xfId="20"/>
  </cellStyles>
  <dxfs count="262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showGridLines="0" zoomScale="115" zoomScaleNormal="115" workbookViewId="0">
      <selection activeCell="B10" sqref="B10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7" t="s">
        <v>1</v>
      </c>
      <c r="B2" s="8" t="s">
        <v>2</v>
      </c>
      <c r="C2" s="8" t="s">
        <v>3</v>
      </c>
    </row>
    <row r="3" spans="1:3" ht="22.5" customHeight="1" thickTop="1" thickBot="1" x14ac:dyDescent="0.3">
      <c r="A3" s="9" t="s">
        <v>4</v>
      </c>
      <c r="B3" s="10"/>
      <c r="C3" s="10"/>
    </row>
    <row r="4" spans="1:3" ht="22.5" customHeight="1" thickBot="1" x14ac:dyDescent="0.3">
      <c r="A4" s="11" t="s">
        <v>5</v>
      </c>
      <c r="B4" s="12"/>
      <c r="C4" s="12"/>
    </row>
    <row r="5" spans="1:3" ht="22.5" customHeight="1" thickBot="1" x14ac:dyDescent="0.3">
      <c r="A5" s="13" t="s">
        <v>6</v>
      </c>
      <c r="B5" s="14"/>
      <c r="C5" s="14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thickTop="1" thickBot="1" x14ac:dyDescent="0.3">
      <c r="A2" s="1025" t="s">
        <v>60</v>
      </c>
      <c r="B2" s="1040" t="s">
        <v>2</v>
      </c>
      <c r="C2" s="1041"/>
      <c r="D2" s="1041"/>
      <c r="E2" s="1041"/>
      <c r="F2" s="1042"/>
    </row>
    <row r="3" spans="1:6" ht="70.5" customHeight="1" thickBot="1" x14ac:dyDescent="0.3">
      <c r="A3" s="1032"/>
      <c r="B3" s="54" t="s">
        <v>61</v>
      </c>
      <c r="C3" s="54" t="s">
        <v>62</v>
      </c>
      <c r="D3" s="37" t="s">
        <v>412</v>
      </c>
      <c r="E3" s="54" t="s">
        <v>413</v>
      </c>
      <c r="F3" s="54" t="s">
        <v>64</v>
      </c>
    </row>
    <row r="4" spans="1:6" ht="16.5" thickTop="1" thickBot="1" x14ac:dyDescent="0.3">
      <c r="A4" s="135" t="s">
        <v>65</v>
      </c>
      <c r="B4" s="50"/>
      <c r="C4" s="50"/>
      <c r="D4" s="50"/>
      <c r="E4" s="50"/>
      <c r="F4" s="51"/>
    </row>
    <row r="5" spans="1:6" ht="16.5" thickTop="1" thickBot="1" x14ac:dyDescent="0.3">
      <c r="A5" s="136"/>
      <c r="B5" s="52"/>
      <c r="C5" s="52"/>
      <c r="D5" s="19"/>
      <c r="E5" s="19"/>
      <c r="F5" s="12"/>
    </row>
    <row r="6" spans="1:6" ht="15.75" thickBot="1" x14ac:dyDescent="0.3">
      <c r="A6" s="136"/>
      <c r="B6" s="52"/>
      <c r="C6" s="52"/>
      <c r="D6" s="19"/>
      <c r="E6" s="19"/>
      <c r="F6" s="12"/>
    </row>
    <row r="7" spans="1:6" ht="15.75" thickBot="1" x14ac:dyDescent="0.3">
      <c r="A7" s="137"/>
      <c r="B7" s="53"/>
      <c r="C7" s="53"/>
      <c r="D7" s="23"/>
      <c r="E7" s="23"/>
      <c r="F7" s="14"/>
    </row>
    <row r="8" spans="1:6" ht="16.5" thickTop="1" thickBot="1" x14ac:dyDescent="0.3">
      <c r="A8" s="135" t="s">
        <v>66</v>
      </c>
      <c r="B8" s="50"/>
      <c r="C8" s="50"/>
      <c r="D8" s="50"/>
      <c r="E8" s="50"/>
      <c r="F8" s="51"/>
    </row>
    <row r="9" spans="1:6" ht="16.5" thickTop="1" thickBot="1" x14ac:dyDescent="0.3">
      <c r="A9" s="136"/>
      <c r="B9" s="52"/>
      <c r="C9" s="52"/>
      <c r="D9" s="19"/>
      <c r="E9" s="19"/>
      <c r="F9" s="12"/>
    </row>
    <row r="10" spans="1:6" ht="15.75" thickBot="1" x14ac:dyDescent="0.3">
      <c r="A10" s="136"/>
      <c r="B10" s="52"/>
      <c r="C10" s="52"/>
      <c r="D10" s="19"/>
      <c r="E10" s="19"/>
      <c r="F10" s="12"/>
    </row>
    <row r="11" spans="1:6" ht="15.75" thickBot="1" x14ac:dyDescent="0.3">
      <c r="A11" s="137"/>
      <c r="B11" s="53"/>
      <c r="C11" s="53"/>
      <c r="D11" s="23"/>
      <c r="E11" s="23"/>
      <c r="F11" s="14"/>
    </row>
    <row r="12" spans="1:6" ht="16.5" thickTop="1" thickBot="1" x14ac:dyDescent="0.3">
      <c r="A12" s="135" t="s">
        <v>67</v>
      </c>
      <c r="B12" s="50"/>
      <c r="C12" s="50"/>
      <c r="D12" s="50"/>
      <c r="E12" s="50"/>
      <c r="F12" s="51"/>
    </row>
    <row r="13" spans="1:6" ht="16.5" thickTop="1" thickBot="1" x14ac:dyDescent="0.3">
      <c r="A13" s="136"/>
      <c r="B13" s="52"/>
      <c r="C13" s="52"/>
      <c r="D13" s="19"/>
      <c r="E13" s="19"/>
      <c r="F13" s="12"/>
    </row>
    <row r="14" spans="1:6" ht="15.75" thickBot="1" x14ac:dyDescent="0.3">
      <c r="A14" s="136"/>
      <c r="B14" s="52"/>
      <c r="C14" s="52"/>
      <c r="D14" s="19"/>
      <c r="E14" s="19"/>
      <c r="F14" s="12"/>
    </row>
    <row r="15" spans="1:6" ht="15.75" thickBot="1" x14ac:dyDescent="0.3">
      <c r="A15" s="137"/>
      <c r="B15" s="53"/>
      <c r="C15" s="53"/>
      <c r="D15" s="23"/>
      <c r="E15" s="23"/>
      <c r="F15" s="14"/>
    </row>
    <row r="16" spans="1:6" ht="16.5" thickTop="1" thickBot="1" x14ac:dyDescent="0.3">
      <c r="A16" s="135" t="s">
        <v>68</v>
      </c>
      <c r="B16" s="50"/>
      <c r="C16" s="50"/>
      <c r="D16" s="50"/>
      <c r="E16" s="50"/>
      <c r="F16" s="51"/>
    </row>
    <row r="17" spans="1:6" ht="16.5" thickTop="1" thickBot="1" x14ac:dyDescent="0.3">
      <c r="A17" s="138"/>
      <c r="B17" s="52"/>
      <c r="C17" s="52"/>
      <c r="D17" s="19"/>
      <c r="E17" s="19"/>
      <c r="F17" s="12"/>
    </row>
    <row r="18" spans="1:6" ht="15.75" thickBot="1" x14ac:dyDescent="0.3">
      <c r="A18" s="83"/>
      <c r="B18" s="53"/>
      <c r="C18" s="53"/>
      <c r="D18" s="170"/>
      <c r="E18" s="44"/>
      <c r="F18" s="171"/>
    </row>
    <row r="19" spans="1:6" ht="24" thickTop="1" thickBot="1" x14ac:dyDescent="0.3">
      <c r="A19" s="22" t="s">
        <v>69</v>
      </c>
      <c r="B19" s="31" t="s">
        <v>18</v>
      </c>
      <c r="C19" s="31" t="s">
        <v>18</v>
      </c>
      <c r="D19" s="31" t="s">
        <v>18</v>
      </c>
      <c r="E19" s="31" t="s">
        <v>18</v>
      </c>
      <c r="F19" s="14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345"/>
    <col min="9" max="9" width="9.140625" style="340" customWidth="1" outlineLevel="1"/>
    <col min="10" max="11" width="9.140625" customWidth="1" outlineLevel="1"/>
    <col min="12" max="12" width="17" customWidth="1" outlineLevel="1"/>
    <col min="13" max="13" width="19.7109375" style="345" customWidth="1"/>
  </cols>
  <sheetData>
    <row r="1" spans="1:13" ht="17.25" thickBot="1" x14ac:dyDescent="0.35">
      <c r="A1" s="1" t="s">
        <v>70</v>
      </c>
      <c r="I1" s="1043" t="s">
        <v>1020</v>
      </c>
      <c r="J1" s="1044"/>
      <c r="K1" s="1044"/>
      <c r="L1" s="1044"/>
      <c r="M1" s="1045"/>
    </row>
    <row r="2" spans="1:13" ht="74.25" customHeight="1" thickTop="1" thickBot="1" x14ac:dyDescent="0.3">
      <c r="A2" s="56" t="s">
        <v>416</v>
      </c>
      <c r="B2" s="56" t="s">
        <v>71</v>
      </c>
      <c r="C2" s="35" t="s">
        <v>414</v>
      </c>
      <c r="D2" s="56" t="s">
        <v>72</v>
      </c>
      <c r="E2" s="56" t="s">
        <v>73</v>
      </c>
      <c r="F2" s="35" t="s">
        <v>415</v>
      </c>
      <c r="G2" s="56" t="s">
        <v>79</v>
      </c>
      <c r="H2" s="341"/>
      <c r="I2" s="56" t="s">
        <v>414</v>
      </c>
      <c r="J2" s="56" t="s">
        <v>72</v>
      </c>
      <c r="K2" s="56" t="s">
        <v>73</v>
      </c>
      <c r="L2" s="174" t="s">
        <v>415</v>
      </c>
      <c r="M2" s="56" t="s">
        <v>79</v>
      </c>
    </row>
    <row r="3" spans="1:13" ht="27" customHeight="1" thickTop="1" thickBot="1" x14ac:dyDescent="0.3">
      <c r="A3" s="11" t="s">
        <v>74</v>
      </c>
      <c r="B3" s="59"/>
      <c r="C3" s="19"/>
      <c r="D3" s="19"/>
      <c r="E3" s="19"/>
      <c r="F3" s="19"/>
      <c r="G3" s="12">
        <f>SUM(C3:F3)</f>
        <v>0</v>
      </c>
      <c r="J3" s="341"/>
      <c r="K3" s="341"/>
      <c r="L3" s="341"/>
      <c r="M3" s="346">
        <f>SUM(C3:F3)-G3</f>
        <v>0</v>
      </c>
    </row>
    <row r="4" spans="1:13" ht="27" customHeight="1" thickBot="1" x14ac:dyDescent="0.3">
      <c r="A4" s="11" t="s">
        <v>75</v>
      </c>
      <c r="B4" s="59"/>
      <c r="C4" s="19"/>
      <c r="D4" s="19"/>
      <c r="E4" s="19"/>
      <c r="F4" s="19"/>
      <c r="G4" s="12">
        <f>SUM(C4:F4)</f>
        <v>0</v>
      </c>
      <c r="J4" s="341"/>
      <c r="K4" s="341"/>
      <c r="L4" s="341"/>
      <c r="M4" s="346">
        <f t="shared" ref="M4" si="0">SUM(C4:F4)-G4</f>
        <v>0</v>
      </c>
    </row>
    <row r="5" spans="1:13" ht="27" customHeight="1" thickBot="1" x14ac:dyDescent="0.3">
      <c r="A5" s="11" t="s">
        <v>76</v>
      </c>
      <c r="B5" s="59"/>
      <c r="C5" s="19"/>
      <c r="D5" s="19"/>
      <c r="E5" s="19"/>
      <c r="F5" s="19"/>
      <c r="G5" s="12">
        <f>SUM(C5:F5)</f>
        <v>0</v>
      </c>
      <c r="J5" s="341"/>
      <c r="K5" s="341"/>
      <c r="L5" s="341"/>
      <c r="M5" s="346">
        <f>SUM(C5:F5)-G5</f>
        <v>0</v>
      </c>
    </row>
    <row r="6" spans="1:13" ht="27" customHeight="1" thickBot="1" x14ac:dyDescent="0.3">
      <c r="A6" s="11" t="s">
        <v>77</v>
      </c>
      <c r="B6" s="59"/>
      <c r="C6" s="19"/>
      <c r="D6" s="19"/>
      <c r="E6" s="19"/>
      <c r="F6" s="19"/>
      <c r="G6" s="12">
        <f>SUM(C6:F6)</f>
        <v>0</v>
      </c>
      <c r="J6" s="341"/>
      <c r="K6" s="341"/>
      <c r="L6" s="341"/>
      <c r="M6" s="346">
        <f>SUM(C6:F6)-G6</f>
        <v>0</v>
      </c>
    </row>
    <row r="7" spans="1:13" ht="27" customHeight="1" thickBot="1" x14ac:dyDescent="0.3">
      <c r="A7" s="22" t="s">
        <v>78</v>
      </c>
      <c r="B7" s="58" t="s">
        <v>18</v>
      </c>
      <c r="C7" s="55">
        <f>SUM(C3:C6)</f>
        <v>0</v>
      </c>
      <c r="D7" s="55">
        <f>SUM(D3:D6)</f>
        <v>0</v>
      </c>
      <c r="E7" s="55">
        <f>SUM(E3:E6)</f>
        <v>0</v>
      </c>
      <c r="F7" s="55">
        <f>SUM(F3:F6)</f>
        <v>0</v>
      </c>
      <c r="G7" s="57">
        <f>SUM(G3:G6)</f>
        <v>0</v>
      </c>
      <c r="I7" s="343">
        <f>SUM(C3:C6)-C7</f>
        <v>0</v>
      </c>
      <c r="J7" s="342">
        <f>SUM(D3:D6)-D7</f>
        <v>0</v>
      </c>
      <c r="K7" s="342">
        <f>SUM(E3:E6)-E7</f>
        <v>0</v>
      </c>
      <c r="L7" s="342">
        <f>SUM(F3:F6)-F7</f>
        <v>0</v>
      </c>
      <c r="M7" s="346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129" priority="5" operator="lessThan">
      <formula>0</formula>
    </cfRule>
    <cfRule type="cellIs" dxfId="128" priority="6" operator="greaterThan">
      <formula>0</formula>
    </cfRule>
    <cfRule type="cellIs" dxfId="127" priority="7" operator="lessThan">
      <formula>0</formula>
    </cfRule>
    <cfRule type="cellIs" dxfId="126" priority="8" operator="greaterThan">
      <formula>0</formula>
    </cfRule>
  </conditionalFormatting>
  <conditionalFormatting sqref="I3:M7">
    <cfRule type="cellIs" dxfId="125" priority="1" operator="lessThan">
      <formula>0</formula>
    </cfRule>
    <cfRule type="cellIs" dxfId="124" priority="2" operator="greaterThan">
      <formula>0</formula>
    </cfRule>
    <cfRule type="cellIs" dxfId="123" priority="3" operator="lessThan">
      <formula>0</formula>
    </cfRule>
    <cfRule type="cellIs" dxfId="1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345" customWidth="1"/>
    <col min="8" max="8" width="9.140625" style="340" customWidth="1" outlineLevel="1"/>
    <col min="9" max="11" width="9.140625" customWidth="1" outlineLevel="1"/>
    <col min="12" max="12" width="23.5703125" style="345" customWidth="1"/>
  </cols>
  <sheetData>
    <row r="1" spans="1:12" ht="17.25" thickBot="1" x14ac:dyDescent="0.35">
      <c r="A1" s="1" t="s">
        <v>80</v>
      </c>
      <c r="H1" s="1037" t="s">
        <v>1020</v>
      </c>
      <c r="I1" s="1038"/>
      <c r="J1" s="1038"/>
      <c r="K1" s="1038"/>
      <c r="L1" s="1039"/>
    </row>
    <row r="2" spans="1:12" ht="58.5" customHeight="1" thickTop="1" thickBot="1" x14ac:dyDescent="0.3">
      <c r="A2" s="56" t="s">
        <v>81</v>
      </c>
      <c r="B2" s="35" t="s">
        <v>414</v>
      </c>
      <c r="C2" s="56" t="s">
        <v>72</v>
      </c>
      <c r="D2" s="56" t="s">
        <v>73</v>
      </c>
      <c r="E2" s="56" t="s">
        <v>417</v>
      </c>
      <c r="F2" s="35" t="s">
        <v>30</v>
      </c>
      <c r="G2" s="341"/>
      <c r="H2" s="56" t="s">
        <v>414</v>
      </c>
      <c r="I2" s="56" t="s">
        <v>72</v>
      </c>
      <c r="J2" s="56" t="s">
        <v>73</v>
      </c>
      <c r="K2" s="56" t="s">
        <v>417</v>
      </c>
      <c r="L2" s="56" t="s">
        <v>30</v>
      </c>
    </row>
    <row r="3" spans="1:12" ht="27" customHeight="1" thickTop="1" thickBot="1" x14ac:dyDescent="0.3">
      <c r="A3" s="11" t="s">
        <v>74</v>
      </c>
      <c r="B3" s="19"/>
      <c r="C3" s="19"/>
      <c r="D3" s="19"/>
      <c r="E3" s="19"/>
      <c r="F3" s="12">
        <f>SUM(B3:E3)</f>
        <v>0</v>
      </c>
      <c r="I3" s="341"/>
      <c r="J3" s="341"/>
      <c r="K3" s="341"/>
      <c r="L3" s="346">
        <f>SUM(B3:E3)-F3</f>
        <v>0</v>
      </c>
    </row>
    <row r="4" spans="1:12" ht="27" customHeight="1" thickBot="1" x14ac:dyDescent="0.3">
      <c r="A4" s="11" t="s">
        <v>82</v>
      </c>
      <c r="B4" s="19"/>
      <c r="C4" s="19"/>
      <c r="D4" s="19"/>
      <c r="E4" s="19"/>
      <c r="F4" s="12">
        <f>SUM(B4:E4)</f>
        <v>0</v>
      </c>
      <c r="I4" s="341"/>
      <c r="J4" s="341"/>
      <c r="K4" s="341"/>
      <c r="L4" s="346">
        <f>SUM(B4:E4)-F4</f>
        <v>0</v>
      </c>
    </row>
    <row r="5" spans="1:12" ht="27" customHeight="1" thickBot="1" x14ac:dyDescent="0.3">
      <c r="A5" s="11" t="s">
        <v>83</v>
      </c>
      <c r="B5" s="19"/>
      <c r="C5" s="19"/>
      <c r="D5" s="19"/>
      <c r="E5" s="19"/>
      <c r="F5" s="12">
        <f>SUM(B5:E5)</f>
        <v>0</v>
      </c>
      <c r="I5" s="341"/>
      <c r="J5" s="341"/>
      <c r="K5" s="341"/>
      <c r="L5" s="346">
        <f t="shared" ref="L5:L6" si="0">SUM(B5:E5)-F5</f>
        <v>0</v>
      </c>
    </row>
    <row r="6" spans="1:12" ht="27" customHeight="1" thickBot="1" x14ac:dyDescent="0.3">
      <c r="A6" s="11" t="s">
        <v>77</v>
      </c>
      <c r="B6" s="19"/>
      <c r="C6" s="19"/>
      <c r="D6" s="19"/>
      <c r="E6" s="19"/>
      <c r="F6" s="12">
        <f>SUM(B6:E6)</f>
        <v>0</v>
      </c>
      <c r="I6" s="341"/>
      <c r="J6" s="341"/>
      <c r="K6" s="341"/>
      <c r="L6" s="346">
        <f t="shared" si="0"/>
        <v>0</v>
      </c>
    </row>
    <row r="7" spans="1:12" ht="27" customHeight="1" thickBot="1" x14ac:dyDescent="0.3">
      <c r="A7" s="22" t="s">
        <v>84</v>
      </c>
      <c r="B7" s="55">
        <f>SUM(B3:B6)</f>
        <v>0</v>
      </c>
      <c r="C7" s="55">
        <f>SUM(C3:C6)</f>
        <v>0</v>
      </c>
      <c r="D7" s="55">
        <f>SUM(D3:D6)</f>
        <v>0</v>
      </c>
      <c r="E7" s="55">
        <f>SUM(E3:E6)</f>
        <v>0</v>
      </c>
      <c r="F7" s="57">
        <f>SUM(F3:F6)</f>
        <v>0</v>
      </c>
      <c r="H7" s="343">
        <f>SUM(B3:B6)-B7</f>
        <v>0</v>
      </c>
      <c r="I7" s="342">
        <f>SUM(C3:C6)-C7</f>
        <v>0</v>
      </c>
      <c r="J7" s="342">
        <f>SUM(D3:D6)-D7</f>
        <v>0</v>
      </c>
      <c r="K7" s="342">
        <f>SUM(E3:E6)-E7</f>
        <v>0</v>
      </c>
      <c r="L7" s="346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121" priority="1" operator="lessThan">
      <formula>0</formula>
    </cfRule>
    <cfRule type="cellIs" dxfId="120" priority="2" operator="greaterThan">
      <formula>0</formula>
    </cfRule>
    <cfRule type="cellIs" dxfId="119" priority="3" operator="lessThan">
      <formula>0</formula>
    </cfRule>
    <cfRule type="cellIs" dxfId="118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345" customWidth="1"/>
    <col min="8" max="8" width="13.42578125" style="341" customWidth="1" outlineLevel="1"/>
    <col min="9" max="10" width="13.42578125" customWidth="1" outlineLevel="1"/>
    <col min="11" max="11" width="21.140625" customWidth="1" outlineLevel="1"/>
    <col min="12" max="12" width="24.7109375" style="345" customWidth="1"/>
    <col min="14" max="14" width="22" style="347" customWidth="1"/>
    <col min="22" max="22" width="9.140625" style="341"/>
  </cols>
  <sheetData>
    <row r="1" spans="1:22" ht="16.5" x14ac:dyDescent="0.3">
      <c r="A1" s="1" t="s">
        <v>85</v>
      </c>
      <c r="H1" s="1037" t="s">
        <v>1020</v>
      </c>
      <c r="I1" s="1038"/>
      <c r="J1" s="1038"/>
      <c r="K1" s="1038"/>
      <c r="L1" s="1039"/>
      <c r="N1" s="355" t="s">
        <v>1022</v>
      </c>
      <c r="O1" s="350"/>
      <c r="P1" s="350"/>
      <c r="Q1" s="350"/>
      <c r="R1" s="350"/>
      <c r="S1" s="350"/>
      <c r="T1" s="350"/>
      <c r="U1" s="350"/>
      <c r="V1" s="350"/>
    </row>
    <row r="2" spans="1:22" ht="17.25" thickBot="1" x14ac:dyDescent="0.35">
      <c r="A2" s="2" t="s">
        <v>8</v>
      </c>
    </row>
    <row r="3" spans="1:22" ht="16.5" thickTop="1" thickBot="1" x14ac:dyDescent="0.3">
      <c r="A3" s="1025" t="s">
        <v>86</v>
      </c>
      <c r="B3" s="1027" t="s">
        <v>2</v>
      </c>
      <c r="C3" s="1033"/>
      <c r="D3" s="1033"/>
      <c r="E3" s="1033"/>
      <c r="F3" s="1028"/>
    </row>
    <row r="4" spans="1:22" ht="60" customHeight="1" thickTop="1" thickBot="1" x14ac:dyDescent="0.3">
      <c r="A4" s="1026"/>
      <c r="B4" s="594" t="s">
        <v>87</v>
      </c>
      <c r="C4" s="18" t="s">
        <v>419</v>
      </c>
      <c r="D4" s="594" t="s">
        <v>1329</v>
      </c>
      <c r="E4" s="18" t="s">
        <v>421</v>
      </c>
      <c r="F4" s="594" t="s">
        <v>89</v>
      </c>
      <c r="G4" s="341"/>
      <c r="H4" s="56" t="s">
        <v>87</v>
      </c>
      <c r="I4" s="392" t="s">
        <v>420</v>
      </c>
      <c r="J4" s="56" t="s">
        <v>423</v>
      </c>
      <c r="K4" s="392" t="s">
        <v>421</v>
      </c>
      <c r="L4" s="56" t="s">
        <v>89</v>
      </c>
      <c r="N4" s="56" t="s">
        <v>89</v>
      </c>
    </row>
    <row r="5" spans="1:22" ht="23.25" customHeight="1" thickTop="1" thickBot="1" x14ac:dyDescent="0.3">
      <c r="A5" s="11" t="s">
        <v>90</v>
      </c>
      <c r="B5" s="19"/>
      <c r="C5" s="19"/>
      <c r="D5" s="19"/>
      <c r="E5" s="19"/>
      <c r="F5" s="12">
        <f>SUM(B5:E5)</f>
        <v>0</v>
      </c>
      <c r="I5" s="341"/>
      <c r="J5" s="341"/>
      <c r="K5" s="341"/>
      <c r="L5" s="346">
        <f>SUM(B5:E5)-F5</f>
        <v>0</v>
      </c>
      <c r="N5" s="354">
        <f>F5-'BS old'!E41</f>
        <v>0</v>
      </c>
    </row>
    <row r="6" spans="1:22" ht="23.25" customHeight="1" thickBot="1" x14ac:dyDescent="0.3">
      <c r="A6" s="11" t="s">
        <v>98</v>
      </c>
      <c r="B6" s="19"/>
      <c r="C6" s="19"/>
      <c r="D6" s="19"/>
      <c r="E6" s="19"/>
      <c r="F6" s="12">
        <f t="shared" ref="F6:F11" si="0">SUM(B6:E6)</f>
        <v>0</v>
      </c>
      <c r="I6" s="341"/>
      <c r="J6" s="341"/>
      <c r="K6" s="341"/>
      <c r="L6" s="346">
        <f t="shared" ref="L6:L11" si="1">SUM(B6:E6)-F6</f>
        <v>0</v>
      </c>
      <c r="N6" s="354">
        <f>F6-'BS old'!E42</f>
        <v>0</v>
      </c>
    </row>
    <row r="7" spans="1:22" ht="23.25" customHeight="1" thickBot="1" x14ac:dyDescent="0.3">
      <c r="A7" s="11" t="s">
        <v>91</v>
      </c>
      <c r="B7" s="19"/>
      <c r="C7" s="19"/>
      <c r="D7" s="19"/>
      <c r="E7" s="19"/>
      <c r="F7" s="12">
        <f t="shared" si="0"/>
        <v>0</v>
      </c>
      <c r="I7" s="341"/>
      <c r="J7" s="341"/>
      <c r="K7" s="341"/>
      <c r="L7" s="346">
        <f t="shared" si="1"/>
        <v>0</v>
      </c>
      <c r="N7" s="354">
        <f>F7-'BS old'!E43</f>
        <v>0</v>
      </c>
    </row>
    <row r="8" spans="1:22" ht="23.25" customHeight="1" thickBot="1" x14ac:dyDescent="0.3">
      <c r="A8" s="11" t="s">
        <v>92</v>
      </c>
      <c r="B8" s="19"/>
      <c r="C8" s="19"/>
      <c r="D8" s="19"/>
      <c r="E8" s="19"/>
      <c r="F8" s="12">
        <f t="shared" si="0"/>
        <v>0</v>
      </c>
      <c r="I8" s="341"/>
      <c r="J8" s="341"/>
      <c r="K8" s="341"/>
      <c r="L8" s="346">
        <f t="shared" si="1"/>
        <v>0</v>
      </c>
      <c r="N8" s="354">
        <f>F8-'BS old'!E44</f>
        <v>0</v>
      </c>
    </row>
    <row r="9" spans="1:22" ht="23.25" customHeight="1" thickBot="1" x14ac:dyDescent="0.3">
      <c r="A9" s="11" t="s">
        <v>93</v>
      </c>
      <c r="B9" s="19"/>
      <c r="C9" s="19"/>
      <c r="D9" s="19"/>
      <c r="E9" s="19"/>
      <c r="F9" s="12">
        <f t="shared" si="0"/>
        <v>0</v>
      </c>
      <c r="L9" s="346">
        <f t="shared" si="1"/>
        <v>0</v>
      </c>
      <c r="N9" s="354">
        <f>F9-'BS old'!E45</f>
        <v>0</v>
      </c>
    </row>
    <row r="10" spans="1:22" ht="23.25" customHeight="1" thickBot="1" x14ac:dyDescent="0.3">
      <c r="A10" s="11" t="s">
        <v>94</v>
      </c>
      <c r="B10" s="19"/>
      <c r="C10" s="19"/>
      <c r="D10" s="19"/>
      <c r="E10" s="19"/>
      <c r="F10" s="12">
        <f t="shared" si="0"/>
        <v>0</v>
      </c>
      <c r="L10" s="346">
        <f t="shared" si="1"/>
        <v>0</v>
      </c>
      <c r="N10" s="393"/>
    </row>
    <row r="11" spans="1:22" ht="23.25" customHeight="1" thickBot="1" x14ac:dyDescent="0.3">
      <c r="A11" s="11" t="s">
        <v>422</v>
      </c>
      <c r="B11" s="19"/>
      <c r="C11" s="19"/>
      <c r="D11" s="19"/>
      <c r="E11" s="19"/>
      <c r="F11" s="12">
        <f t="shared" si="0"/>
        <v>0</v>
      </c>
      <c r="L11" s="346">
        <f t="shared" si="1"/>
        <v>0</v>
      </c>
      <c r="N11" s="354">
        <f>F11-'BS old'!E46</f>
        <v>0</v>
      </c>
    </row>
    <row r="12" spans="1:22" ht="23.25" customHeight="1" thickBot="1" x14ac:dyDescent="0.3">
      <c r="A12" s="22" t="s">
        <v>95</v>
      </c>
      <c r="B12" s="55">
        <f>SUM(B5:B11)</f>
        <v>0</v>
      </c>
      <c r="C12" s="55">
        <f t="shared" ref="C12:E12" si="2">SUM(C5:C11)</f>
        <v>0</v>
      </c>
      <c r="D12" s="55">
        <f>SUM(D5:D11)</f>
        <v>0</v>
      </c>
      <c r="E12" s="55">
        <f t="shared" si="2"/>
        <v>0</v>
      </c>
      <c r="F12" s="57">
        <f>SUM(F5:F11)</f>
        <v>0</v>
      </c>
      <c r="H12" s="342">
        <f>SUM(B5:B11)-B12</f>
        <v>0</v>
      </c>
      <c r="I12" s="342">
        <f t="shared" ref="I12:L12" si="3">SUM(C5:C11)-C12</f>
        <v>0</v>
      </c>
      <c r="J12" s="342">
        <f t="shared" si="3"/>
        <v>0</v>
      </c>
      <c r="K12" s="342">
        <f t="shared" si="3"/>
        <v>0</v>
      </c>
      <c r="L12" s="346">
        <f t="shared" si="3"/>
        <v>0</v>
      </c>
      <c r="N12" s="354">
        <f>F12-'BS old'!E40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117" priority="3" operator="lessThan">
      <formula>0</formula>
    </cfRule>
    <cfRule type="cellIs" dxfId="116" priority="4" operator="greaterThan">
      <formula>0</formula>
    </cfRule>
    <cfRule type="cellIs" dxfId="115" priority="5" operator="lessThan">
      <formula>0</formula>
    </cfRule>
    <cfRule type="cellIs" dxfId="114" priority="6" operator="greaterThan">
      <formula>0</formula>
    </cfRule>
  </conditionalFormatting>
  <conditionalFormatting sqref="N5:N12">
    <cfRule type="cellIs" dxfId="113" priority="1" operator="lessThan">
      <formula>0</formula>
    </cfRule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6.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7" t="s">
        <v>94</v>
      </c>
      <c r="B4" s="8" t="s">
        <v>63</v>
      </c>
    </row>
    <row r="5" spans="1:2" ht="24" thickTop="1" thickBot="1" x14ac:dyDescent="0.3">
      <c r="A5" s="9" t="s">
        <v>96</v>
      </c>
      <c r="B5" s="10"/>
    </row>
    <row r="6" spans="1:2" ht="24.75" customHeight="1" thickBot="1" x14ac:dyDescent="0.3">
      <c r="A6" s="13" t="s">
        <v>97</v>
      </c>
      <c r="B6" s="14"/>
    </row>
    <row r="7" spans="1:2" ht="15.75" thickTop="1" x14ac:dyDescent="0.25">
      <c r="A7" s="60"/>
      <c r="B7" s="15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593" t="s">
        <v>86</v>
      </c>
      <c r="B2" s="596" t="s">
        <v>36</v>
      </c>
    </row>
    <row r="3" spans="1:2" ht="24" customHeight="1" thickTop="1" thickBot="1" x14ac:dyDescent="0.3">
      <c r="A3" s="9" t="s">
        <v>100</v>
      </c>
      <c r="B3" s="10"/>
    </row>
    <row r="4" spans="1:2" ht="24" customHeight="1" thickBot="1" x14ac:dyDescent="0.3">
      <c r="A4" s="13" t="s">
        <v>101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340" customWidth="1"/>
    <col min="9" max="9" width="15.28515625" style="341" customWidth="1"/>
    <col min="10" max="10" width="20.85546875" style="345" customWidth="1"/>
  </cols>
  <sheetData>
    <row r="1" spans="1:13" ht="16.5" x14ac:dyDescent="0.3">
      <c r="A1" s="1" t="s">
        <v>102</v>
      </c>
      <c r="H1" s="1037" t="s">
        <v>1020</v>
      </c>
      <c r="I1" s="1038"/>
      <c r="J1" s="1039"/>
      <c r="K1" s="350"/>
      <c r="L1" s="350"/>
      <c r="M1" s="341"/>
    </row>
    <row r="2" spans="1:13" ht="17.25" thickBot="1" x14ac:dyDescent="0.35">
      <c r="A2" s="2" t="s">
        <v>8</v>
      </c>
    </row>
    <row r="3" spans="1:13" ht="45" customHeight="1" thickTop="1" thickBot="1" x14ac:dyDescent="0.3">
      <c r="A3" s="56" t="s">
        <v>1</v>
      </c>
      <c r="B3" s="67" t="s">
        <v>453</v>
      </c>
      <c r="C3" s="67" t="s">
        <v>104</v>
      </c>
      <c r="D3" s="67" t="s">
        <v>455</v>
      </c>
      <c r="H3" s="56" t="s">
        <v>453</v>
      </c>
      <c r="I3" s="392" t="s">
        <v>104</v>
      </c>
      <c r="J3" s="392" t="s">
        <v>455</v>
      </c>
    </row>
    <row r="4" spans="1:13" ht="20.25" customHeight="1" thickTop="1" thickBot="1" x14ac:dyDescent="0.3">
      <c r="A4" s="11" t="s">
        <v>106</v>
      </c>
      <c r="B4" s="12"/>
      <c r="C4" s="12"/>
      <c r="D4" s="12"/>
    </row>
    <row r="5" spans="1:13" ht="20.25" customHeight="1" thickBot="1" x14ac:dyDescent="0.3">
      <c r="A5" s="11" t="s">
        <v>107</v>
      </c>
      <c r="B5" s="12"/>
      <c r="C5" s="12"/>
      <c r="D5" s="12"/>
    </row>
    <row r="6" spans="1:13" ht="20.25" customHeight="1" thickBot="1" x14ac:dyDescent="0.3">
      <c r="A6" s="13" t="s">
        <v>108</v>
      </c>
      <c r="B6" s="14">
        <f>B4+B5</f>
        <v>0</v>
      </c>
      <c r="C6" s="14">
        <f t="shared" ref="C6:D6" si="0">C4+C5</f>
        <v>0</v>
      </c>
      <c r="D6" s="14">
        <f t="shared" si="0"/>
        <v>0</v>
      </c>
      <c r="H6" s="343">
        <f>SUM(B4:B5)-B6</f>
        <v>0</v>
      </c>
      <c r="I6" s="342">
        <f t="shared" ref="I6" si="1">SUM(C4:C5)-C6</f>
        <v>0</v>
      </c>
      <c r="J6" s="346">
        <f>SUM(D4:D5)-D6</f>
        <v>0</v>
      </c>
    </row>
    <row r="7" spans="1:13" ht="15.75" thickTop="1" x14ac:dyDescent="0.25">
      <c r="A7" s="45"/>
      <c r="B7" s="17"/>
      <c r="C7" s="17"/>
      <c r="D7" s="17"/>
    </row>
    <row r="8" spans="1:13" x14ac:dyDescent="0.25">
      <c r="A8" s="45"/>
      <c r="B8" s="17"/>
      <c r="C8" s="17"/>
      <c r="D8" s="17"/>
    </row>
    <row r="9" spans="1:13" ht="15.75" thickBot="1" x14ac:dyDescent="0.3">
      <c r="A9" s="45" t="s">
        <v>114</v>
      </c>
      <c r="B9" s="17"/>
      <c r="C9" s="17"/>
      <c r="D9" s="17"/>
    </row>
    <row r="10" spans="1:13" ht="45" customHeight="1" thickTop="1" thickBot="1" x14ac:dyDescent="0.3">
      <c r="A10" s="56" t="s">
        <v>1</v>
      </c>
      <c r="B10" s="67" t="s">
        <v>453</v>
      </c>
      <c r="C10" s="67" t="s">
        <v>104</v>
      </c>
      <c r="D10" s="595" t="s">
        <v>454</v>
      </c>
    </row>
    <row r="11" spans="1:13" ht="20.25" customHeight="1" thickTop="1" thickBot="1" x14ac:dyDescent="0.3">
      <c r="A11" s="11" t="s">
        <v>115</v>
      </c>
      <c r="B11" s="12"/>
      <c r="C11" s="12"/>
      <c r="D11" s="12"/>
    </row>
    <row r="12" spans="1:13" ht="20.25" customHeight="1" thickBot="1" x14ac:dyDescent="0.3">
      <c r="A12" s="11" t="s">
        <v>116</v>
      </c>
      <c r="B12" s="12"/>
      <c r="C12" s="12"/>
      <c r="D12" s="12"/>
    </row>
    <row r="13" spans="1:13" ht="20.25" customHeight="1" thickBot="1" x14ac:dyDescent="0.3">
      <c r="A13" s="13" t="s">
        <v>108</v>
      </c>
      <c r="B13" s="14">
        <f>B11+B12</f>
        <v>0</v>
      </c>
      <c r="C13" s="14">
        <f t="shared" ref="C13:D13" si="2">C11+C12</f>
        <v>0</v>
      </c>
      <c r="D13" s="14">
        <f t="shared" si="2"/>
        <v>0</v>
      </c>
      <c r="H13" s="343">
        <f>SUM(B11:B12)-B13</f>
        <v>0</v>
      </c>
      <c r="I13" s="342">
        <f>SUM(C11:C12)-C13</f>
        <v>0</v>
      </c>
      <c r="J13" s="346">
        <f t="shared" ref="J13" si="3"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111" priority="1" operator="lessThan">
      <formula>0</formula>
    </cfRule>
    <cfRule type="cellIs" dxfId="11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6.5" x14ac:dyDescent="0.3">
      <c r="A2" s="2"/>
    </row>
    <row r="3" spans="1:3" ht="15.75" thickBot="1" x14ac:dyDescent="0.3">
      <c r="A3" s="17" t="s">
        <v>15</v>
      </c>
      <c r="B3" s="17"/>
      <c r="C3" s="17"/>
    </row>
    <row r="4" spans="1:3" ht="45" customHeight="1" thickTop="1" thickBot="1" x14ac:dyDescent="0.3">
      <c r="A4" s="56" t="s">
        <v>109</v>
      </c>
      <c r="B4" s="67" t="s">
        <v>103</v>
      </c>
      <c r="C4" s="67" t="s">
        <v>105</v>
      </c>
    </row>
    <row r="5" spans="1:3" ht="20.25" customHeight="1" thickTop="1" thickBot="1" x14ac:dyDescent="0.3">
      <c r="A5" s="11" t="s">
        <v>110</v>
      </c>
      <c r="B5" s="12"/>
      <c r="C5" s="12"/>
    </row>
    <row r="6" spans="1:3" ht="20.25" customHeight="1" thickBot="1" x14ac:dyDescent="0.3">
      <c r="A6" s="11" t="s">
        <v>111</v>
      </c>
      <c r="B6" s="12"/>
      <c r="C6" s="12"/>
    </row>
    <row r="7" spans="1:3" ht="20.25" customHeight="1" thickBot="1" x14ac:dyDescent="0.3">
      <c r="A7" s="11" t="s">
        <v>112</v>
      </c>
      <c r="B7" s="12"/>
      <c r="C7" s="12"/>
    </row>
    <row r="8" spans="1:3" ht="20.25" customHeight="1" thickBot="1" x14ac:dyDescent="0.3">
      <c r="A8" s="13" t="s">
        <v>113</v>
      </c>
      <c r="B8" s="14"/>
      <c r="C8" s="14"/>
    </row>
    <row r="9" spans="1:3" ht="15.75" thickTop="1" x14ac:dyDescent="0.25">
      <c r="A9" s="17"/>
      <c r="B9" s="17"/>
      <c r="C9" s="17"/>
    </row>
    <row r="10" spans="1:3" x14ac:dyDescent="0.25">
      <c r="A10" s="46"/>
      <c r="B10" s="17"/>
      <c r="C10" s="17"/>
    </row>
    <row r="11" spans="1:3" ht="15.75" thickBot="1" x14ac:dyDescent="0.3">
      <c r="A11" s="46" t="s">
        <v>117</v>
      </c>
      <c r="B11" s="17"/>
      <c r="C11" s="17"/>
    </row>
    <row r="12" spans="1:3" ht="45" customHeight="1" thickTop="1" thickBot="1" x14ac:dyDescent="0.3">
      <c r="A12" s="56" t="s">
        <v>118</v>
      </c>
      <c r="B12" s="67" t="s">
        <v>103</v>
      </c>
      <c r="C12" s="595" t="s">
        <v>454</v>
      </c>
    </row>
    <row r="13" spans="1:3" ht="20.25" customHeight="1" thickTop="1" thickBot="1" x14ac:dyDescent="0.3">
      <c r="A13" s="11" t="s">
        <v>119</v>
      </c>
      <c r="B13" s="12"/>
      <c r="C13" s="12"/>
    </row>
    <row r="14" spans="1:3" ht="20.25" customHeight="1" thickBot="1" x14ac:dyDescent="0.3">
      <c r="A14" s="11" t="s">
        <v>111</v>
      </c>
      <c r="B14" s="12"/>
      <c r="C14" s="12"/>
    </row>
    <row r="15" spans="1:3" ht="20.25" customHeight="1" thickBot="1" x14ac:dyDescent="0.3">
      <c r="A15" s="11" t="s">
        <v>120</v>
      </c>
      <c r="B15" s="12"/>
      <c r="C15" s="12"/>
    </row>
    <row r="16" spans="1:3" ht="20.25" customHeight="1" thickBot="1" x14ac:dyDescent="0.3">
      <c r="A16" s="13" t="s">
        <v>113</v>
      </c>
      <c r="B16" s="14"/>
      <c r="C16" s="14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340" hidden="1" customWidth="1" outlineLevel="1"/>
    <col min="9" max="11" width="18.85546875" hidden="1" customWidth="1" outlineLevel="1"/>
    <col min="12" max="12" width="24.7109375" style="345" customWidth="1" collapsed="1"/>
    <col min="14" max="14" width="22" style="347" customWidth="1"/>
  </cols>
  <sheetData>
    <row r="1" spans="1:15" ht="17.25" thickBot="1" x14ac:dyDescent="0.35">
      <c r="A1" s="1" t="s">
        <v>121</v>
      </c>
      <c r="H1" s="1037" t="s">
        <v>1020</v>
      </c>
      <c r="I1" s="1038"/>
      <c r="J1" s="1038"/>
      <c r="K1" s="1038"/>
      <c r="L1" s="1039"/>
      <c r="N1" s="355" t="s">
        <v>1022</v>
      </c>
    </row>
    <row r="2" spans="1:15" ht="16.5" thickTop="1" thickBot="1" x14ac:dyDescent="0.3">
      <c r="A2" s="1025" t="s">
        <v>122</v>
      </c>
      <c r="B2" s="1027" t="s">
        <v>2</v>
      </c>
      <c r="C2" s="1033"/>
      <c r="D2" s="1033"/>
      <c r="E2" s="1033"/>
      <c r="F2" s="1028"/>
    </row>
    <row r="3" spans="1:15" ht="62.25" customHeight="1" thickTop="1" thickBot="1" x14ac:dyDescent="0.3">
      <c r="A3" s="1026"/>
      <c r="B3" s="27" t="s">
        <v>123</v>
      </c>
      <c r="C3" s="18" t="s">
        <v>419</v>
      </c>
      <c r="D3" s="27" t="s">
        <v>423</v>
      </c>
      <c r="E3" s="18" t="s">
        <v>421</v>
      </c>
      <c r="F3" s="27" t="s">
        <v>89</v>
      </c>
      <c r="H3" s="56" t="s">
        <v>123</v>
      </c>
      <c r="I3" s="174" t="s">
        <v>419</v>
      </c>
      <c r="J3" s="56" t="s">
        <v>423</v>
      </c>
      <c r="K3" s="174" t="s">
        <v>421</v>
      </c>
      <c r="L3" s="56" t="s">
        <v>89</v>
      </c>
      <c r="N3" s="56" t="s">
        <v>89</v>
      </c>
    </row>
    <row r="4" spans="1:15" s="4" customFormat="1" ht="33" customHeight="1" thickTop="1" thickBot="1" x14ac:dyDescent="0.3">
      <c r="A4" s="11" t="s">
        <v>125</v>
      </c>
      <c r="B4" s="19"/>
      <c r="C4" s="19"/>
      <c r="D4" s="19"/>
      <c r="E4" s="19"/>
      <c r="F4" s="12">
        <f>SUM(B4:E4)</f>
        <v>0</v>
      </c>
      <c r="H4" s="340"/>
      <c r="I4" s="341"/>
      <c r="J4" s="341"/>
      <c r="K4" s="341"/>
      <c r="L4" s="346">
        <f>SUM(B4:E4)-F4</f>
        <v>0</v>
      </c>
      <c r="N4" s="354">
        <f>F4-'BS old'!$E$56-'BS old'!$E$48</f>
        <v>0</v>
      </c>
      <c r="O4" s="36"/>
    </row>
    <row r="5" spans="1:15" s="4" customFormat="1" ht="33" customHeight="1" thickBot="1" x14ac:dyDescent="0.3">
      <c r="A5" s="11" t="s">
        <v>126</v>
      </c>
      <c r="B5" s="19"/>
      <c r="C5" s="19"/>
      <c r="D5" s="19"/>
      <c r="E5" s="19"/>
      <c r="F5" s="12">
        <f t="shared" ref="F5:F8" si="0">SUM(B5:E5)</f>
        <v>0</v>
      </c>
      <c r="H5" s="340"/>
      <c r="I5" s="341"/>
      <c r="J5" s="341"/>
      <c r="K5" s="341"/>
      <c r="L5" s="346">
        <f>SUM(B5:E5)-F5</f>
        <v>0</v>
      </c>
      <c r="N5" s="354">
        <f>F5-'BS old'!$E$58-'BS old'!$E$50</f>
        <v>0</v>
      </c>
      <c r="O5" s="36"/>
    </row>
    <row r="6" spans="1:15" s="4" customFormat="1" ht="33" customHeight="1" thickBot="1" x14ac:dyDescent="0.3">
      <c r="A6" s="11" t="s">
        <v>136</v>
      </c>
      <c r="B6" s="19"/>
      <c r="C6" s="19"/>
      <c r="D6" s="19"/>
      <c r="E6" s="19"/>
      <c r="F6" s="12">
        <f t="shared" si="0"/>
        <v>0</v>
      </c>
      <c r="H6" s="340"/>
      <c r="I6" s="341"/>
      <c r="J6" s="341"/>
      <c r="K6" s="341"/>
      <c r="L6" s="346">
        <f t="shared" ref="L6:L8" si="1">SUM(B6:E6)-F6</f>
        <v>0</v>
      </c>
      <c r="N6" s="354">
        <f>F6-'BS old'!$E$59-'BS old'!$E$51</f>
        <v>0</v>
      </c>
      <c r="O6" s="36"/>
    </row>
    <row r="7" spans="1:15" s="4" customFormat="1" ht="33" customHeight="1" thickBot="1" x14ac:dyDescent="0.3">
      <c r="A7" s="11" t="s">
        <v>127</v>
      </c>
      <c r="B7" s="19"/>
      <c r="C7" s="19"/>
      <c r="D7" s="19"/>
      <c r="E7" s="19"/>
      <c r="F7" s="12">
        <f t="shared" si="0"/>
        <v>0</v>
      </c>
      <c r="H7" s="340"/>
      <c r="I7" s="341"/>
      <c r="J7" s="341"/>
      <c r="K7" s="341"/>
      <c r="L7" s="346">
        <f t="shared" si="1"/>
        <v>0</v>
      </c>
      <c r="N7" s="354">
        <f>F7-'BS old'!$E$60-'BS old'!$E$52</f>
        <v>0</v>
      </c>
      <c r="O7" s="36"/>
    </row>
    <row r="8" spans="1:15" s="4" customFormat="1" ht="33" customHeight="1" thickBot="1" x14ac:dyDescent="0.3">
      <c r="A8" s="11" t="s">
        <v>128</v>
      </c>
      <c r="B8" s="19"/>
      <c r="C8" s="19"/>
      <c r="D8" s="19"/>
      <c r="E8" s="19"/>
      <c r="F8" s="12">
        <f t="shared" si="0"/>
        <v>0</v>
      </c>
      <c r="H8" s="340"/>
      <c r="I8"/>
      <c r="J8"/>
      <c r="K8"/>
      <c r="L8" s="346">
        <f t="shared" si="1"/>
        <v>0</v>
      </c>
      <c r="N8" s="354">
        <f>F8-SUM('BS old'!$E$61:$E$63,'BS old'!$E$53,'BS old'!$E$54)</f>
        <v>0</v>
      </c>
      <c r="O8" s="36"/>
    </row>
    <row r="9" spans="1:15" s="4" customFormat="1" ht="33" customHeight="1" thickBot="1" x14ac:dyDescent="0.3">
      <c r="A9" s="22" t="s">
        <v>129</v>
      </c>
      <c r="B9" s="55">
        <f>SUM(B4:B8)</f>
        <v>0</v>
      </c>
      <c r="C9" s="55">
        <f>SUM(C4:C8)</f>
        <v>0</v>
      </c>
      <c r="D9" s="55">
        <f>SUM(D4:D8)</f>
        <v>0</v>
      </c>
      <c r="E9" s="55">
        <f>SUM(E4:E8)</f>
        <v>0</v>
      </c>
      <c r="F9" s="57">
        <f>SUM(F4:F8)</f>
        <v>0</v>
      </c>
      <c r="H9" s="340"/>
      <c r="I9"/>
      <c r="J9"/>
      <c r="K9"/>
      <c r="L9" s="346">
        <f>SUM(F4:F8)-F9</f>
        <v>0</v>
      </c>
      <c r="N9" s="354">
        <f>F9-'BS old'!$E$47-'BS old'!$E$55</f>
        <v>0</v>
      </c>
      <c r="O9" s="36"/>
    </row>
    <row r="10" spans="1:15" ht="15.75" thickTop="1" x14ac:dyDescent="0.25">
      <c r="L10" s="346"/>
      <c r="N10" s="354"/>
      <c r="O10" s="36"/>
    </row>
    <row r="11" spans="1:15" x14ac:dyDescent="0.25">
      <c r="H11" s="343"/>
      <c r="I11" s="342"/>
      <c r="J11" s="342"/>
      <c r="K11" s="342"/>
      <c r="L11" s="346"/>
      <c r="N11" s="354"/>
      <c r="O11" s="36"/>
    </row>
  </sheetData>
  <mergeCells count="3">
    <mergeCell ref="B2:F2"/>
    <mergeCell ref="A2:A3"/>
    <mergeCell ref="H1:L1"/>
  </mergeCells>
  <conditionalFormatting sqref="H4:L7 H11:L11 L5:L10">
    <cfRule type="cellIs" dxfId="109" priority="7" operator="lessThan">
      <formula>0</formula>
    </cfRule>
    <cfRule type="cellIs" dxfId="108" priority="8" operator="greaterThan">
      <formula>0</formula>
    </cfRule>
    <cfRule type="cellIs" dxfId="107" priority="9" operator="lessThan">
      <formula>0</formula>
    </cfRule>
    <cfRule type="cellIs" dxfId="106" priority="10" operator="greaterThan">
      <formula>0</formula>
    </cfRule>
  </conditionalFormatting>
  <conditionalFormatting sqref="N4:N11">
    <cfRule type="cellIs" dxfId="105" priority="5" operator="lessThan">
      <formula>0</formula>
    </cfRule>
    <cfRule type="cellIs" dxfId="104" priority="6" operator="greaterThan">
      <formula>0</formula>
    </cfRule>
  </conditionalFormatting>
  <conditionalFormatting sqref="L9">
    <cfRule type="cellIs" dxfId="103" priority="1" operator="lessThan">
      <formula>0</formula>
    </cfRule>
    <cfRule type="cellIs" dxfId="102" priority="2" operator="greaterThan">
      <formula>0</formula>
    </cfRule>
    <cfRule type="cellIs" dxfId="101" priority="3" operator="lessThan">
      <formula>0</formula>
    </cfRule>
    <cfRule type="cellIs" dxfId="10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340" customWidth="1" outlineLevel="1"/>
    <col min="7" max="7" width="18.85546875" style="341" customWidth="1" outlineLevel="1"/>
    <col min="8" max="8" width="20.85546875" style="345" customWidth="1"/>
    <col min="10" max="10" width="22" style="347" customWidth="1"/>
  </cols>
  <sheetData>
    <row r="1" spans="1:10" ht="16.5" x14ac:dyDescent="0.3">
      <c r="A1" s="1" t="s">
        <v>130</v>
      </c>
      <c r="F1" s="1037" t="s">
        <v>1020</v>
      </c>
      <c r="G1" s="1038"/>
      <c r="H1" s="1039"/>
      <c r="J1" s="353" t="s">
        <v>1022</v>
      </c>
    </row>
    <row r="2" spans="1:10" ht="17.25" thickBot="1" x14ac:dyDescent="0.35">
      <c r="A2" s="2" t="s">
        <v>8</v>
      </c>
    </row>
    <row r="3" spans="1:10" ht="22.5" customHeight="1" thickTop="1" thickBot="1" x14ac:dyDescent="0.3">
      <c r="A3" s="7" t="s">
        <v>131</v>
      </c>
      <c r="B3" s="8" t="s">
        <v>132</v>
      </c>
      <c r="C3" s="8" t="s">
        <v>133</v>
      </c>
      <c r="D3" s="8" t="s">
        <v>129</v>
      </c>
      <c r="F3" s="56" t="s">
        <v>132</v>
      </c>
      <c r="G3" s="391" t="s">
        <v>133</v>
      </c>
      <c r="H3" s="391" t="s">
        <v>129</v>
      </c>
      <c r="J3" s="56" t="s">
        <v>129</v>
      </c>
    </row>
    <row r="4" spans="1:10" ht="22.5" customHeight="1" thickTop="1" thickBot="1" x14ac:dyDescent="0.3">
      <c r="A4" s="61" t="s">
        <v>134</v>
      </c>
      <c r="B4" s="50"/>
      <c r="C4" s="50"/>
      <c r="D4" s="51"/>
      <c r="J4" s="354"/>
    </row>
    <row r="5" spans="1:10" ht="22.5" customHeight="1" thickTop="1" thickBot="1" x14ac:dyDescent="0.3">
      <c r="A5" s="11" t="s">
        <v>135</v>
      </c>
      <c r="B5" s="19"/>
      <c r="C5" s="19"/>
      <c r="D5" s="12">
        <f>B5+C5</f>
        <v>0</v>
      </c>
      <c r="H5" s="346">
        <f>SUM(B5:C5)-D5</f>
        <v>0</v>
      </c>
      <c r="J5" s="354">
        <f>D5-'BS old'!$D$48</f>
        <v>0</v>
      </c>
    </row>
    <row r="6" spans="1:10" ht="22.5" customHeight="1" thickBot="1" x14ac:dyDescent="0.3">
      <c r="A6" s="11" t="s">
        <v>126</v>
      </c>
      <c r="B6" s="19"/>
      <c r="C6" s="19"/>
      <c r="D6" s="12">
        <f t="shared" ref="D6:D9" si="0">B6+C6</f>
        <v>0</v>
      </c>
      <c r="H6" s="346">
        <f t="shared" ref="H6:H9" si="1">SUM(B6:C6)-D6</f>
        <v>0</v>
      </c>
      <c r="J6" s="354">
        <f>D6-'BS old'!$D$50</f>
        <v>0</v>
      </c>
    </row>
    <row r="7" spans="1:10" ht="22.5" customHeight="1" thickBot="1" x14ac:dyDescent="0.3">
      <c r="A7" s="11" t="s">
        <v>136</v>
      </c>
      <c r="B7" s="19"/>
      <c r="C7" s="19"/>
      <c r="D7" s="12">
        <f t="shared" si="0"/>
        <v>0</v>
      </c>
      <c r="H7" s="346">
        <f t="shared" si="1"/>
        <v>0</v>
      </c>
      <c r="J7" s="354">
        <f>D7-'BS old'!$D$51</f>
        <v>0</v>
      </c>
    </row>
    <row r="8" spans="1:10" ht="22.5" customHeight="1" thickBot="1" x14ac:dyDescent="0.3">
      <c r="A8" s="11" t="s">
        <v>127</v>
      </c>
      <c r="B8" s="19"/>
      <c r="C8" s="19"/>
      <c r="D8" s="12">
        <f t="shared" si="0"/>
        <v>0</v>
      </c>
      <c r="H8" s="346">
        <f t="shared" si="1"/>
        <v>0</v>
      </c>
      <c r="J8" s="354">
        <f>D8-'BS old'!$D$52</f>
        <v>0</v>
      </c>
    </row>
    <row r="9" spans="1:10" ht="22.5" customHeight="1" thickBot="1" x14ac:dyDescent="0.3">
      <c r="A9" s="11" t="s">
        <v>128</v>
      </c>
      <c r="B9" s="19"/>
      <c r="C9" s="19"/>
      <c r="D9" s="12">
        <f t="shared" si="0"/>
        <v>0</v>
      </c>
      <c r="H9" s="346">
        <f t="shared" si="1"/>
        <v>0</v>
      </c>
      <c r="J9" s="354">
        <f>D9-'BS old'!$D$53-'BS old'!$D$54</f>
        <v>0</v>
      </c>
    </row>
    <row r="10" spans="1:10" ht="22.5" customHeight="1" thickBot="1" x14ac:dyDescent="0.3">
      <c r="A10" s="22" t="s">
        <v>137</v>
      </c>
      <c r="B10" s="55">
        <f>SUM(B5:B9)</f>
        <v>0</v>
      </c>
      <c r="C10" s="55">
        <f>SUM(C5:C9)</f>
        <v>0</v>
      </c>
      <c r="D10" s="57">
        <f>SUM(D5:D9)</f>
        <v>0</v>
      </c>
      <c r="F10" s="343">
        <f>SUM(B5:B9)-B10</f>
        <v>0</v>
      </c>
      <c r="G10" s="342">
        <f>SUM(C5:C9)-C10</f>
        <v>0</v>
      </c>
      <c r="H10" s="346">
        <f>SUM(D5:D9)-D10</f>
        <v>0</v>
      </c>
      <c r="J10" s="354">
        <f>D10-'BS old'!$D$47</f>
        <v>0</v>
      </c>
    </row>
    <row r="11" spans="1:10" ht="22.5" customHeight="1" thickTop="1" thickBot="1" x14ac:dyDescent="0.3">
      <c r="A11" s="61" t="s">
        <v>138</v>
      </c>
      <c r="B11" s="50"/>
      <c r="C11" s="50"/>
      <c r="D11" s="51"/>
      <c r="J11" s="354"/>
    </row>
    <row r="12" spans="1:10" ht="22.5" customHeight="1" thickTop="1" thickBot="1" x14ac:dyDescent="0.3">
      <c r="A12" s="11" t="s">
        <v>139</v>
      </c>
      <c r="B12" s="19"/>
      <c r="C12" s="19"/>
      <c r="D12" s="12">
        <f>B12+C12</f>
        <v>0</v>
      </c>
      <c r="H12" s="346">
        <f>SUM(B12:C12)-D12</f>
        <v>0</v>
      </c>
      <c r="J12" s="354">
        <f>D12-'BS old'!$D$56</f>
        <v>0</v>
      </c>
    </row>
    <row r="13" spans="1:10" ht="22.5" customHeight="1" thickBot="1" x14ac:dyDescent="0.3">
      <c r="A13" s="11" t="s">
        <v>126</v>
      </c>
      <c r="B13" s="19"/>
      <c r="C13" s="19"/>
      <c r="D13" s="12">
        <f t="shared" ref="D13:D18" si="2">B13+C13</f>
        <v>0</v>
      </c>
      <c r="H13" s="346">
        <f t="shared" ref="H13:H18" si="3">SUM(B13:C13)-D13</f>
        <v>0</v>
      </c>
      <c r="J13" s="354">
        <f>D13-'BS old'!$D$58</f>
        <v>0</v>
      </c>
    </row>
    <row r="14" spans="1:10" ht="22.5" customHeight="1" thickBot="1" x14ac:dyDescent="0.3">
      <c r="A14" s="11" t="s">
        <v>136</v>
      </c>
      <c r="B14" s="19"/>
      <c r="C14" s="19"/>
      <c r="D14" s="12">
        <f t="shared" si="2"/>
        <v>0</v>
      </c>
      <c r="H14" s="346">
        <f t="shared" si="3"/>
        <v>0</v>
      </c>
      <c r="J14" s="354">
        <f>D14-'BS old'!$D$59</f>
        <v>0</v>
      </c>
    </row>
    <row r="15" spans="1:10" ht="22.5" customHeight="1" thickBot="1" x14ac:dyDescent="0.3">
      <c r="A15" s="11" t="s">
        <v>127</v>
      </c>
      <c r="B15" s="19"/>
      <c r="C15" s="19"/>
      <c r="D15" s="12">
        <f t="shared" si="2"/>
        <v>0</v>
      </c>
      <c r="H15" s="346">
        <f t="shared" si="3"/>
        <v>0</v>
      </c>
      <c r="J15" s="354">
        <f>D15-'BS old'!$D$60</f>
        <v>0</v>
      </c>
    </row>
    <row r="16" spans="1:10" ht="22.5" customHeight="1" thickBot="1" x14ac:dyDescent="0.3">
      <c r="A16" s="11" t="s">
        <v>140</v>
      </c>
      <c r="B16" s="19"/>
      <c r="C16" s="19"/>
      <c r="D16" s="12">
        <f t="shared" si="2"/>
        <v>0</v>
      </c>
      <c r="H16" s="346">
        <f t="shared" si="3"/>
        <v>0</v>
      </c>
      <c r="J16" s="354">
        <f>D16-'BS old'!$D$61</f>
        <v>0</v>
      </c>
    </row>
    <row r="17" spans="1:10" ht="22.5" customHeight="1" thickBot="1" x14ac:dyDescent="0.3">
      <c r="A17" s="11" t="s">
        <v>141</v>
      </c>
      <c r="B17" s="19"/>
      <c r="C17" s="19"/>
      <c r="D17" s="12">
        <f t="shared" si="2"/>
        <v>0</v>
      </c>
      <c r="H17" s="346">
        <f t="shared" si="3"/>
        <v>0</v>
      </c>
      <c r="J17" s="354">
        <f>D17-'BS old'!$D$62</f>
        <v>0</v>
      </c>
    </row>
    <row r="18" spans="1:10" ht="22.5" customHeight="1" thickBot="1" x14ac:dyDescent="0.3">
      <c r="A18" s="11" t="s">
        <v>128</v>
      </c>
      <c r="B18" s="19"/>
      <c r="C18" s="19"/>
      <c r="D18" s="12">
        <f t="shared" si="2"/>
        <v>0</v>
      </c>
      <c r="H18" s="346">
        <f t="shared" si="3"/>
        <v>0</v>
      </c>
      <c r="J18" s="354">
        <f>D18-'BS old'!$D$63</f>
        <v>0</v>
      </c>
    </row>
    <row r="19" spans="1:10" ht="22.5" customHeight="1" thickBot="1" x14ac:dyDescent="0.3">
      <c r="A19" s="22" t="s">
        <v>142</v>
      </c>
      <c r="B19" s="55">
        <f>SUM(B12:B18)</f>
        <v>0</v>
      </c>
      <c r="C19" s="55">
        <f>SUM(C12:C18)</f>
        <v>0</v>
      </c>
      <c r="D19" s="57">
        <f>SUM(D12:D18)</f>
        <v>0</v>
      </c>
      <c r="F19" s="343">
        <f>SUM(B12:B18)-B19</f>
        <v>0</v>
      </c>
      <c r="G19" s="342">
        <f>SUM(C12:C18)-C19</f>
        <v>0</v>
      </c>
      <c r="H19" s="346">
        <f>SUM(D12:D18)-D19</f>
        <v>0</v>
      </c>
      <c r="J19" s="354">
        <f>D19-'BS old'!$D$55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J4:J11">
    <cfRule type="cellIs" dxfId="97" priority="7" operator="lessThan">
      <formula>0</formula>
    </cfRule>
    <cfRule type="cellIs" dxfId="96" priority="8" operator="greaterThan">
      <formula>0</formula>
    </cfRule>
  </conditionalFormatting>
  <conditionalFormatting sqref="J12:J19">
    <cfRule type="cellIs" dxfId="95" priority="5" operator="lessThan">
      <formula>0</formula>
    </cfRule>
    <cfRule type="cellIs" dxfId="94" priority="6" operator="greaterThan">
      <formula>0</formula>
    </cfRule>
  </conditionalFormatting>
  <conditionalFormatting sqref="F5:H19">
    <cfRule type="cellIs" dxfId="93" priority="3" operator="lessThan">
      <formula>0</formula>
    </cfRule>
    <cfRule type="cellIs" dxfId="92" priority="4" operator="greaterThan">
      <formula>0</formula>
    </cfRule>
  </conditionalFormatting>
  <conditionalFormatting sqref="J5">
    <cfRule type="cellIs" dxfId="91" priority="1" operator="lessThan">
      <formula>0</formula>
    </cfRule>
    <cfRule type="cellIs" dxfId="9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showGridLines="0" zoomScaleNormal="100" workbookViewId="0">
      <selection activeCell="A2" sqref="A1:A2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1025" t="s">
        <v>9</v>
      </c>
      <c r="B3" s="1027" t="s">
        <v>10</v>
      </c>
      <c r="C3" s="1028"/>
      <c r="D3" s="1025" t="s">
        <v>11</v>
      </c>
      <c r="E3" s="1025" t="s">
        <v>418</v>
      </c>
      <c r="F3" s="17"/>
      <c r="G3" s="17"/>
    </row>
    <row r="4" spans="1:7" ht="15" customHeight="1" thickTop="1" thickBot="1" x14ac:dyDescent="0.3">
      <c r="A4" s="1026"/>
      <c r="B4" s="18" t="s">
        <v>13</v>
      </c>
      <c r="C4" s="18" t="s">
        <v>12</v>
      </c>
      <c r="D4" s="1026"/>
      <c r="E4" s="1026"/>
      <c r="F4" s="17"/>
      <c r="G4" s="17"/>
    </row>
    <row r="5" spans="1:7" ht="16.5" thickTop="1" thickBot="1" x14ac:dyDescent="0.3">
      <c r="A5" s="11"/>
      <c r="B5" s="19"/>
      <c r="C5" s="20"/>
      <c r="D5" s="20"/>
      <c r="E5" s="21"/>
      <c r="F5" s="17"/>
      <c r="G5" s="17"/>
    </row>
    <row r="6" spans="1:7" ht="15.75" thickBot="1" x14ac:dyDescent="0.3">
      <c r="A6" s="11"/>
      <c r="B6" s="19"/>
      <c r="C6" s="20"/>
      <c r="D6" s="20"/>
      <c r="E6" s="21"/>
      <c r="F6" s="17"/>
      <c r="G6" s="17"/>
    </row>
    <row r="7" spans="1:7" ht="15.75" thickBot="1" x14ac:dyDescent="0.3">
      <c r="A7" s="11"/>
      <c r="B7" s="19"/>
      <c r="C7" s="20"/>
      <c r="D7" s="20"/>
      <c r="E7" s="21"/>
      <c r="F7" s="17"/>
      <c r="G7" s="17"/>
    </row>
    <row r="8" spans="1:7" ht="15.75" thickBot="1" x14ac:dyDescent="0.3">
      <c r="A8" s="11"/>
      <c r="B8" s="19"/>
      <c r="C8" s="20"/>
      <c r="D8" s="20"/>
      <c r="E8" s="21"/>
      <c r="F8" s="17"/>
      <c r="G8" s="17"/>
    </row>
    <row r="9" spans="1:7" ht="15.75" thickBot="1" x14ac:dyDescent="0.3">
      <c r="A9" s="11"/>
      <c r="B9" s="19"/>
      <c r="C9" s="20"/>
      <c r="D9" s="20"/>
      <c r="E9" s="21"/>
      <c r="F9" s="17"/>
      <c r="G9" s="17"/>
    </row>
    <row r="10" spans="1:7" ht="15.75" thickBot="1" x14ac:dyDescent="0.3">
      <c r="A10" s="22" t="s">
        <v>14</v>
      </c>
      <c r="B10" s="23">
        <f>SUM(B5:B9)</f>
        <v>0</v>
      </c>
      <c r="C10" s="24">
        <f>SUM(C5:C9)</f>
        <v>0</v>
      </c>
      <c r="D10" s="25">
        <f t="shared" ref="D10:E10" si="0">SUM(D5:D9)</f>
        <v>0</v>
      </c>
      <c r="E10" s="26">
        <f t="shared" si="0"/>
        <v>0</v>
      </c>
      <c r="F10" s="17"/>
      <c r="G10" s="17"/>
    </row>
    <row r="11" spans="1:7" ht="15.75" thickTop="1" x14ac:dyDescent="0.25">
      <c r="A11" s="17"/>
      <c r="B11" s="17"/>
      <c r="C11" s="17"/>
      <c r="D11" s="17"/>
      <c r="E11" s="17"/>
      <c r="F11" s="17"/>
      <c r="G11" s="17"/>
    </row>
    <row r="12" spans="1:7" x14ac:dyDescent="0.25">
      <c r="A12" s="34">
        <v>7</v>
      </c>
      <c r="B12" s="34">
        <v>4</v>
      </c>
      <c r="C12" s="34">
        <v>4</v>
      </c>
      <c r="D12" s="34">
        <v>4</v>
      </c>
      <c r="E12" s="34">
        <v>4</v>
      </c>
      <c r="F12" s="34"/>
      <c r="G12" s="34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340" customWidth="1"/>
    <col min="6" max="6" width="25.7109375" style="345" customWidth="1"/>
    <col min="7" max="7" width="3.85546875" customWidth="1"/>
    <col min="8" max="8" width="26" style="340" customWidth="1"/>
    <col min="9" max="9" width="26" style="345" customWidth="1"/>
  </cols>
  <sheetData>
    <row r="1" spans="1:9" ht="16.5" x14ac:dyDescent="0.3">
      <c r="A1" s="1" t="s">
        <v>130</v>
      </c>
      <c r="E1" s="1037" t="s">
        <v>1020</v>
      </c>
      <c r="F1" s="1039"/>
      <c r="G1" s="350"/>
      <c r="H1" s="1037" t="s">
        <v>1022</v>
      </c>
      <c r="I1" s="1039"/>
    </row>
    <row r="2" spans="1:9" ht="17.25" thickBot="1" x14ac:dyDescent="0.35">
      <c r="A2" s="5" t="s">
        <v>15</v>
      </c>
    </row>
    <row r="3" spans="1:9" ht="33" customHeight="1" thickTop="1" x14ac:dyDescent="0.25">
      <c r="A3" s="1025" t="s">
        <v>424</v>
      </c>
      <c r="B3" s="1025" t="s">
        <v>2</v>
      </c>
      <c r="C3" s="1025" t="s">
        <v>3</v>
      </c>
      <c r="E3" s="1025" t="s">
        <v>2</v>
      </c>
      <c r="F3" s="1025" t="s">
        <v>3</v>
      </c>
      <c r="H3" s="1025" t="s">
        <v>2</v>
      </c>
      <c r="I3" s="1025" t="s">
        <v>3</v>
      </c>
    </row>
    <row r="4" spans="1:9" ht="15.75" customHeight="1" thickBot="1" x14ac:dyDescent="0.3">
      <c r="A4" s="1026"/>
      <c r="B4" s="1026"/>
      <c r="C4" s="1026"/>
      <c r="E4" s="1026"/>
      <c r="F4" s="1026"/>
      <c r="H4" s="1026"/>
      <c r="I4" s="1026"/>
    </row>
    <row r="5" spans="1:9" ht="23.25" customHeight="1" thickTop="1" thickBot="1" x14ac:dyDescent="0.3">
      <c r="A5" s="11" t="s">
        <v>143</v>
      </c>
      <c r="B5" s="62"/>
      <c r="C5" s="63"/>
    </row>
    <row r="6" spans="1:9" ht="23.25" customHeight="1" thickBot="1" x14ac:dyDescent="0.3">
      <c r="A6" s="11" t="s">
        <v>425</v>
      </c>
      <c r="B6" s="62"/>
      <c r="C6" s="63"/>
    </row>
    <row r="7" spans="1:9" ht="23.25" customHeight="1" thickBot="1" x14ac:dyDescent="0.3">
      <c r="A7" s="41" t="s">
        <v>142</v>
      </c>
      <c r="B7" s="62">
        <f>B5+B6</f>
        <v>0</v>
      </c>
      <c r="C7" s="63">
        <f>C5+C6</f>
        <v>0</v>
      </c>
      <c r="E7" s="343">
        <f>SUM(B5:B6)-B7</f>
        <v>0</v>
      </c>
      <c r="F7" s="346">
        <f>SUM(C5:C6)-C7</f>
        <v>0</v>
      </c>
      <c r="H7" s="343">
        <f>B7-'BS old'!$D$55</f>
        <v>0</v>
      </c>
      <c r="I7" s="346">
        <f>C7-'BS old'!$G$55</f>
        <v>0</v>
      </c>
    </row>
    <row r="8" spans="1:9" ht="23.25" customHeight="1" thickBot="1" x14ac:dyDescent="0.3">
      <c r="A8" s="11" t="s">
        <v>144</v>
      </c>
      <c r="B8" s="62"/>
      <c r="C8" s="63"/>
    </row>
    <row r="9" spans="1:9" ht="23.25" customHeight="1" thickBot="1" x14ac:dyDescent="0.3">
      <c r="A9" s="11" t="s">
        <v>145</v>
      </c>
      <c r="B9" s="62"/>
      <c r="C9" s="63"/>
    </row>
    <row r="10" spans="1:9" ht="23.25" customHeight="1" thickBot="1" x14ac:dyDescent="0.3">
      <c r="A10" s="22" t="s">
        <v>137</v>
      </c>
      <c r="B10" s="64">
        <f>B8+B9</f>
        <v>0</v>
      </c>
      <c r="C10" s="65">
        <f>C8+C9</f>
        <v>0</v>
      </c>
      <c r="E10" s="343">
        <f>SUM(B8:B9)-B10</f>
        <v>0</v>
      </c>
      <c r="F10" s="346">
        <f>SUM(C8:C9)-C10</f>
        <v>0</v>
      </c>
      <c r="H10" s="343">
        <f>B10-'BS old'!$D$47</f>
        <v>0</v>
      </c>
      <c r="I10" s="346">
        <f>C10-'BS old'!$G$47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89" priority="6" operator="lessThan">
      <formula>0</formula>
    </cfRule>
    <cfRule type="cellIs" dxfId="88" priority="7" operator="greaterThan">
      <formula>0</formula>
    </cfRule>
  </conditionalFormatting>
  <conditionalFormatting sqref="H7:I10">
    <cfRule type="cellIs" dxfId="87" priority="1" operator="lessThan">
      <formula>0</formula>
    </cfRule>
    <cfRule type="cellIs" dxfId="86" priority="2" operator="greaterThan">
      <formula>0</formula>
    </cfRule>
    <cfRule type="cellIs" dxfId="85" priority="4" operator="lessThan">
      <formula>0</formula>
    </cfRule>
    <cfRule type="cellIs" dxfId="84" priority="5" operator="greaterThan">
      <formula>0</formula>
    </cfRule>
  </conditionalFormatting>
  <conditionalFormatting sqref="H1:I2 H5:I1048576"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1025" t="s">
        <v>147</v>
      </c>
      <c r="B2" s="1046" t="s">
        <v>2</v>
      </c>
      <c r="C2" s="1047"/>
    </row>
    <row r="3" spans="1:3" ht="16.5" thickTop="1" thickBot="1" x14ac:dyDescent="0.3">
      <c r="A3" s="1026"/>
      <c r="B3" s="8" t="s">
        <v>148</v>
      </c>
      <c r="C3" s="56" t="s">
        <v>149</v>
      </c>
    </row>
    <row r="4" spans="1:3" ht="23.25" customHeight="1" thickTop="1" thickBot="1" x14ac:dyDescent="0.3">
      <c r="A4" s="9" t="s">
        <v>150</v>
      </c>
      <c r="B4" s="42"/>
      <c r="C4" s="10"/>
    </row>
    <row r="5" spans="1:3" ht="23.25" customHeight="1" thickBot="1" x14ac:dyDescent="0.3">
      <c r="A5" s="11" t="s">
        <v>151</v>
      </c>
      <c r="B5" s="59" t="s">
        <v>18</v>
      </c>
      <c r="C5" s="12"/>
    </row>
    <row r="6" spans="1:3" ht="23.25" customHeight="1" thickBot="1" x14ac:dyDescent="0.3">
      <c r="A6" s="13" t="s">
        <v>152</v>
      </c>
      <c r="B6" s="31" t="s">
        <v>18</v>
      </c>
      <c r="C6" s="14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340" customWidth="1"/>
    <col min="6" max="6" width="36" style="345" customWidth="1"/>
    <col min="7" max="7" width="3.85546875" customWidth="1"/>
    <col min="8" max="8" width="18.5703125" style="340" customWidth="1"/>
    <col min="9" max="9" width="37" style="345" customWidth="1"/>
  </cols>
  <sheetData>
    <row r="1" spans="1:9" ht="16.5" x14ac:dyDescent="0.3">
      <c r="A1" s="1" t="s">
        <v>153</v>
      </c>
      <c r="E1" s="1037" t="s">
        <v>1020</v>
      </c>
      <c r="F1" s="1039"/>
      <c r="H1" s="1037" t="s">
        <v>1022</v>
      </c>
      <c r="I1" s="1039"/>
    </row>
    <row r="2" spans="1:9" ht="17.25" thickBot="1" x14ac:dyDescent="0.35">
      <c r="A2" s="5" t="s">
        <v>154</v>
      </c>
    </row>
    <row r="3" spans="1:9" ht="30" customHeight="1" thickTop="1" thickBot="1" x14ac:dyDescent="0.3">
      <c r="A3" s="7" t="s">
        <v>131</v>
      </c>
      <c r="B3" s="8" t="s">
        <v>2</v>
      </c>
      <c r="C3" s="8" t="s">
        <v>3</v>
      </c>
      <c r="E3" s="56" t="s">
        <v>2</v>
      </c>
      <c r="F3" s="56" t="s">
        <v>3</v>
      </c>
      <c r="H3" s="56" t="s">
        <v>2</v>
      </c>
      <c r="I3" s="56" t="s">
        <v>3</v>
      </c>
    </row>
    <row r="4" spans="1:9" ht="18.75" customHeight="1" thickTop="1" thickBot="1" x14ac:dyDescent="0.3">
      <c r="A4" s="9" t="s">
        <v>155</v>
      </c>
      <c r="B4" s="42"/>
      <c r="C4" s="10"/>
      <c r="H4" s="343">
        <f>B4+B7-'BS old'!$D$65</f>
        <v>0</v>
      </c>
      <c r="I4" s="346">
        <f>C4+C7-'BS old'!$G$65</f>
        <v>0</v>
      </c>
    </row>
    <row r="5" spans="1:9" ht="18.75" customHeight="1" thickBot="1" x14ac:dyDescent="0.3">
      <c r="A5" s="11" t="s">
        <v>156</v>
      </c>
      <c r="B5" s="19"/>
      <c r="C5" s="12"/>
      <c r="H5" s="343">
        <f>B5-'BS old'!$D$66</f>
        <v>0</v>
      </c>
      <c r="I5" s="346">
        <f>C5-'BS old'!$G$66</f>
        <v>0</v>
      </c>
    </row>
    <row r="6" spans="1:9" ht="18.75" customHeight="1" thickBot="1" x14ac:dyDescent="0.3">
      <c r="A6" s="11" t="s">
        <v>157</v>
      </c>
      <c r="B6" s="19"/>
      <c r="C6" s="12"/>
      <c r="E6" s="343"/>
      <c r="F6" s="346"/>
      <c r="H6" s="343">
        <f>B6-'BS old'!$D$67</f>
        <v>0</v>
      </c>
      <c r="I6" s="346">
        <f>C6-'BS old'!$G$67</f>
        <v>0</v>
      </c>
    </row>
    <row r="7" spans="1:9" ht="18.75" customHeight="1" thickBot="1" x14ac:dyDescent="0.3">
      <c r="A7" s="11" t="s">
        <v>158</v>
      </c>
      <c r="B7" s="19"/>
      <c r="C7" s="12"/>
      <c r="H7" s="343">
        <f>H4</f>
        <v>0</v>
      </c>
      <c r="I7" s="346">
        <f>I4</f>
        <v>0</v>
      </c>
    </row>
    <row r="8" spans="1:9" ht="18.75" customHeight="1" thickBot="1" x14ac:dyDescent="0.3">
      <c r="A8" s="22" t="s">
        <v>14</v>
      </c>
      <c r="B8" s="55">
        <f>SUM(B4:B7)</f>
        <v>0</v>
      </c>
      <c r="C8" s="57">
        <f>SUM(C4:C7)</f>
        <v>0</v>
      </c>
      <c r="E8" s="343">
        <f>SUM(B4:B7)-B8</f>
        <v>0</v>
      </c>
      <c r="F8" s="346">
        <f>SUM(C4:C7)-C8</f>
        <v>0</v>
      </c>
      <c r="H8" s="343">
        <f>B8-SUM('BS old'!$D$65:$D$67)</f>
        <v>0</v>
      </c>
      <c r="I8" s="346">
        <f>C8-SUM('BS old'!$G$65:$G$67)</f>
        <v>0</v>
      </c>
    </row>
    <row r="9" spans="1:9" ht="15.75" thickTop="1" x14ac:dyDescent="0.25">
      <c r="E9" s="343"/>
      <c r="F9" s="346"/>
    </row>
  </sheetData>
  <mergeCells count="2">
    <mergeCell ref="E1:F1"/>
    <mergeCell ref="H1:I1"/>
  </mergeCells>
  <conditionalFormatting sqref="E6:F9">
    <cfRule type="cellIs" dxfId="83" priority="9" operator="lessThan">
      <formula>0</formula>
    </cfRule>
    <cfRule type="cellIs" dxfId="82" priority="10" operator="greaterThan">
      <formula>0</formula>
    </cfRule>
  </conditionalFormatting>
  <conditionalFormatting sqref="H1:I1">
    <cfRule type="cellIs" priority="8" stopIfTrue="1" operator="greaterThan">
      <formula>0</formula>
    </cfRule>
  </conditionalFormatting>
  <conditionalFormatting sqref="H8:I8">
    <cfRule type="cellIs" dxfId="81" priority="6" operator="lessThan">
      <formula>0</formula>
    </cfRule>
    <cfRule type="cellIs" dxfId="80" priority="7" operator="greaterThan">
      <formula>0</formula>
    </cfRule>
  </conditionalFormatting>
  <conditionalFormatting sqref="H4:I8">
    <cfRule type="cellIs" dxfId="79" priority="1" operator="lessThan">
      <formula>0</formula>
    </cfRule>
    <cfRule type="cellIs" dxfId="78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340" customWidth="1" outlineLevel="1"/>
    <col min="8" max="9" width="20.42578125" style="341" customWidth="1" outlineLevel="1"/>
    <col min="10" max="10" width="20.42578125" style="345" customWidth="1"/>
    <col min="12" max="12" width="20.42578125" style="347" customWidth="1"/>
  </cols>
  <sheetData>
    <row r="1" spans="1:13" ht="16.5" x14ac:dyDescent="0.3">
      <c r="A1" s="1" t="s">
        <v>153</v>
      </c>
      <c r="G1" s="1037" t="s">
        <v>1020</v>
      </c>
      <c r="H1" s="1038"/>
      <c r="I1" s="1038"/>
      <c r="J1" s="1039"/>
      <c r="L1" s="353" t="s">
        <v>1022</v>
      </c>
      <c r="M1" s="350"/>
    </row>
    <row r="3" spans="1:13" ht="17.25" thickBot="1" x14ac:dyDescent="0.35">
      <c r="A3" s="5" t="s">
        <v>15</v>
      </c>
    </row>
    <row r="4" spans="1:13" ht="16.5" thickTop="1" thickBot="1" x14ac:dyDescent="0.3">
      <c r="A4" s="1025" t="s">
        <v>159</v>
      </c>
      <c r="B4" s="1027" t="s">
        <v>2</v>
      </c>
      <c r="C4" s="1033"/>
      <c r="D4" s="1033"/>
      <c r="E4" s="1028"/>
    </row>
    <row r="5" spans="1:13" ht="18" customHeight="1" thickTop="1" x14ac:dyDescent="0.25">
      <c r="A5" s="1032"/>
      <c r="B5" s="1032" t="s">
        <v>32</v>
      </c>
      <c r="C5" s="1032" t="s">
        <v>27</v>
      </c>
      <c r="D5" s="1032" t="s">
        <v>28</v>
      </c>
      <c r="E5" s="1032" t="s">
        <v>30</v>
      </c>
      <c r="G5" s="1025" t="s">
        <v>32</v>
      </c>
      <c r="H5" s="1025" t="s">
        <v>27</v>
      </c>
      <c r="I5" s="1025" t="s">
        <v>28</v>
      </c>
      <c r="J5" s="1025" t="s">
        <v>30</v>
      </c>
      <c r="L5" s="1025" t="s">
        <v>30</v>
      </c>
    </row>
    <row r="6" spans="1:13" ht="17.25" customHeight="1" thickBot="1" x14ac:dyDescent="0.3">
      <c r="A6" s="1026"/>
      <c r="B6" s="1026"/>
      <c r="C6" s="1026"/>
      <c r="D6" s="1026"/>
      <c r="E6" s="1026"/>
      <c r="G6" s="1026"/>
      <c r="H6" s="1026"/>
      <c r="I6" s="1026"/>
      <c r="J6" s="1026"/>
      <c r="L6" s="1026"/>
    </row>
    <row r="7" spans="1:13" ht="21.75" customHeight="1" thickTop="1" thickBot="1" x14ac:dyDescent="0.3">
      <c r="A7" s="11" t="s">
        <v>160</v>
      </c>
      <c r="B7" s="19"/>
      <c r="C7" s="19"/>
      <c r="D7" s="19"/>
      <c r="E7" s="12">
        <f>SUM(B7:D7)</f>
        <v>0</v>
      </c>
      <c r="J7" s="346">
        <f>SUM(B7:D7)-E7</f>
        <v>0</v>
      </c>
    </row>
    <row r="8" spans="1:13" ht="21.75" customHeight="1" thickBot="1" x14ac:dyDescent="0.3">
      <c r="A8" s="11" t="s">
        <v>161</v>
      </c>
      <c r="B8" s="19"/>
      <c r="C8" s="19"/>
      <c r="D8" s="19"/>
      <c r="E8" s="12">
        <f t="shared" ref="E8:E12" si="0">SUM(B8:D8)</f>
        <v>0</v>
      </c>
      <c r="J8" s="346">
        <f t="shared" ref="J8:J12" si="1">SUM(B8:D8)-E8</f>
        <v>0</v>
      </c>
    </row>
    <row r="9" spans="1:13" ht="21.75" customHeight="1" thickBot="1" x14ac:dyDescent="0.3">
      <c r="A9" s="11" t="s">
        <v>162</v>
      </c>
      <c r="B9" s="19"/>
      <c r="C9" s="19"/>
      <c r="D9" s="19"/>
      <c r="E9" s="12">
        <f t="shared" si="0"/>
        <v>0</v>
      </c>
      <c r="J9" s="346">
        <f t="shared" si="1"/>
        <v>0</v>
      </c>
    </row>
    <row r="10" spans="1:13" ht="21.75" customHeight="1" thickBot="1" x14ac:dyDescent="0.3">
      <c r="A10" s="11" t="s">
        <v>163</v>
      </c>
      <c r="B10" s="19"/>
      <c r="C10" s="19"/>
      <c r="D10" s="19"/>
      <c r="E10" s="12">
        <f t="shared" si="0"/>
        <v>0</v>
      </c>
      <c r="J10" s="346">
        <f t="shared" si="1"/>
        <v>0</v>
      </c>
    </row>
    <row r="11" spans="1:13" ht="21.75" customHeight="1" thickBot="1" x14ac:dyDescent="0.3">
      <c r="A11" s="11" t="s">
        <v>164</v>
      </c>
      <c r="B11" s="19"/>
      <c r="C11" s="19"/>
      <c r="D11" s="19"/>
      <c r="E11" s="12">
        <f t="shared" si="0"/>
        <v>0</v>
      </c>
      <c r="J11" s="346">
        <f t="shared" si="1"/>
        <v>0</v>
      </c>
    </row>
    <row r="12" spans="1:13" ht="21.75" customHeight="1" thickBot="1" x14ac:dyDescent="0.3">
      <c r="A12" s="11" t="s">
        <v>165</v>
      </c>
      <c r="B12" s="19"/>
      <c r="C12" s="19"/>
      <c r="D12" s="19"/>
      <c r="E12" s="12">
        <f t="shared" si="0"/>
        <v>0</v>
      </c>
      <c r="J12" s="346">
        <f t="shared" si="1"/>
        <v>0</v>
      </c>
    </row>
    <row r="13" spans="1:13" ht="21.75" customHeight="1" thickBot="1" x14ac:dyDescent="0.3">
      <c r="A13" s="22" t="s">
        <v>166</v>
      </c>
      <c r="B13" s="55">
        <f>SUM(B7:B12)</f>
        <v>0</v>
      </c>
      <c r="C13" s="55">
        <f t="shared" ref="C13:E13" si="2">SUM(C7:C12)</f>
        <v>0</v>
      </c>
      <c r="D13" s="55">
        <f t="shared" si="2"/>
        <v>0</v>
      </c>
      <c r="E13" s="57">
        <f t="shared" si="2"/>
        <v>0</v>
      </c>
      <c r="G13" s="343">
        <f>SUM(B7:B12)-B13</f>
        <v>0</v>
      </c>
      <c r="H13" s="342">
        <f t="shared" ref="H13:J13" si="3">SUM(C7:C12)-C13</f>
        <v>0</v>
      </c>
      <c r="I13" s="342">
        <f t="shared" si="3"/>
        <v>0</v>
      </c>
      <c r="J13" s="346">
        <f t="shared" si="3"/>
        <v>0</v>
      </c>
      <c r="L13" s="354">
        <f>E13-SUM('BS old'!$D$68:$D$69)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77" priority="3" operator="lessThan">
      <formula>0</formula>
    </cfRule>
    <cfRule type="cellIs" dxfId="76" priority="4" operator="greaterThan">
      <formula>0</formula>
    </cfRule>
  </conditionalFormatting>
  <conditionalFormatting sqref="J13">
    <cfRule type="cellIs" dxfId="75" priority="1" operator="lessThan">
      <formula>0</formula>
    </cfRule>
    <cfRule type="cellIs" dxfId="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340" hidden="1" customWidth="1" outlineLevel="1"/>
    <col min="10" max="11" width="23.140625" style="341" hidden="1" customWidth="1" outlineLevel="1"/>
    <col min="12" max="12" width="20.140625" style="341" hidden="1" customWidth="1" outlineLevel="1"/>
    <col min="13" max="13" width="24.85546875" style="345" customWidth="1" collapsed="1"/>
    <col min="14" max="14" width="9.140625" style="341"/>
    <col min="15" max="15" width="20.42578125" style="347" customWidth="1"/>
  </cols>
  <sheetData>
    <row r="1" spans="1:15" ht="17.25" thickBot="1" x14ac:dyDescent="0.35">
      <c r="A1" s="1" t="s">
        <v>167</v>
      </c>
      <c r="I1" s="1043" t="s">
        <v>1020</v>
      </c>
      <c r="J1" s="1044"/>
      <c r="K1" s="1044"/>
      <c r="L1" s="1044"/>
      <c r="M1" s="1045"/>
      <c r="N1" s="345"/>
      <c r="O1" s="353" t="s">
        <v>1022</v>
      </c>
    </row>
    <row r="2" spans="1:15" ht="55.5" customHeight="1" thickTop="1" thickBot="1" x14ac:dyDescent="0.3">
      <c r="A2" s="56" t="s">
        <v>168</v>
      </c>
      <c r="B2" s="56" t="s">
        <v>169</v>
      </c>
      <c r="C2" s="56" t="s">
        <v>170</v>
      </c>
      <c r="D2" s="56" t="s">
        <v>88</v>
      </c>
      <c r="E2" s="56" t="s">
        <v>421</v>
      </c>
      <c r="F2" s="56" t="s">
        <v>171</v>
      </c>
      <c r="I2" s="56" t="s">
        <v>169</v>
      </c>
      <c r="J2" s="56" t="s">
        <v>170</v>
      </c>
      <c r="K2" s="56" t="s">
        <v>88</v>
      </c>
      <c r="L2" s="173" t="s">
        <v>421</v>
      </c>
      <c r="M2" s="56" t="s">
        <v>171</v>
      </c>
      <c r="N2" s="356"/>
      <c r="O2" s="56" t="s">
        <v>171</v>
      </c>
    </row>
    <row r="3" spans="1:15" ht="23.25" customHeight="1" thickTop="1" thickBot="1" x14ac:dyDescent="0.3">
      <c r="A3" s="68" t="s">
        <v>164</v>
      </c>
      <c r="B3" s="76"/>
      <c r="C3" s="76"/>
      <c r="D3" s="76"/>
      <c r="E3" s="76"/>
      <c r="F3" s="77">
        <f>SUM(B3:E3)</f>
        <v>0</v>
      </c>
      <c r="M3" s="346">
        <f>SUM(B3:E3)-F3</f>
        <v>0</v>
      </c>
      <c r="N3" s="346"/>
    </row>
    <row r="4" spans="1:15" ht="23.25" customHeight="1" thickBot="1" x14ac:dyDescent="0.3">
      <c r="A4" s="11" t="s">
        <v>165</v>
      </c>
      <c r="B4" s="76"/>
      <c r="C4" s="76"/>
      <c r="D4" s="76"/>
      <c r="E4" s="76"/>
      <c r="F4" s="77">
        <f t="shared" ref="F4:F5" si="0">SUM(B4:E4)</f>
        <v>0</v>
      </c>
      <c r="M4" s="346">
        <f>SUM(B4:E4)-F4</f>
        <v>0</v>
      </c>
      <c r="N4" s="346"/>
    </row>
    <row r="5" spans="1:15" ht="23.25" customHeight="1" thickBot="1" x14ac:dyDescent="0.3">
      <c r="A5" s="22" t="s">
        <v>166</v>
      </c>
      <c r="B5" s="78">
        <f>SUM(B3:B4)</f>
        <v>0</v>
      </c>
      <c r="C5" s="78">
        <f>SUM(C3:C4)</f>
        <v>0</v>
      </c>
      <c r="D5" s="78">
        <f>SUM(D3:D4)</f>
        <v>0</v>
      </c>
      <c r="E5" s="78">
        <f>SUM(E3:E4)</f>
        <v>0</v>
      </c>
      <c r="F5" s="79">
        <f t="shared" si="0"/>
        <v>0</v>
      </c>
      <c r="I5" s="343">
        <f>SUM(B3:B4)-B5</f>
        <v>0</v>
      </c>
      <c r="J5" s="342">
        <f>SUM(C3:C4)-C5</f>
        <v>0</v>
      </c>
      <c r="K5" s="342">
        <f>SUM(D3:D4)-D5</f>
        <v>0</v>
      </c>
      <c r="L5" s="342">
        <f>SUM(E3:E4)-E5</f>
        <v>0</v>
      </c>
      <c r="M5" s="346">
        <f>SUM(F3:F4)-F5</f>
        <v>0</v>
      </c>
      <c r="N5" s="346"/>
      <c r="O5" s="354">
        <f>F5-SUM('BS old'!E68:E69)</f>
        <v>0</v>
      </c>
    </row>
    <row r="6" spans="1:15" ht="15.75" thickTop="1" x14ac:dyDescent="0.25">
      <c r="M6" s="346"/>
      <c r="N6" s="346"/>
    </row>
    <row r="7" spans="1:15" x14ac:dyDescent="0.25">
      <c r="M7" s="346"/>
      <c r="N7" s="346"/>
    </row>
    <row r="8" spans="1:15" x14ac:dyDescent="0.25">
      <c r="M8" s="346"/>
      <c r="N8" s="346"/>
    </row>
    <row r="10" spans="1:15" x14ac:dyDescent="0.25">
      <c r="B10" s="17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73" priority="1" operator="lessThan">
      <formula>0</formula>
    </cfRule>
    <cfRule type="cellIs" dxfId="7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72" t="s">
        <v>131</v>
      </c>
      <c r="B2" s="73" t="s">
        <v>36</v>
      </c>
    </row>
    <row r="3" spans="1:2" ht="24" thickTop="1" thickBot="1" x14ac:dyDescent="0.3">
      <c r="A3" s="9" t="s">
        <v>172</v>
      </c>
      <c r="B3" s="74"/>
    </row>
    <row r="4" spans="1:2" ht="23.25" thickBot="1" x14ac:dyDescent="0.3">
      <c r="A4" s="13" t="s">
        <v>173</v>
      </c>
      <c r="B4" s="75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81" t="s">
        <v>168</v>
      </c>
      <c r="B2" s="595" t="s">
        <v>426</v>
      </c>
      <c r="C2" s="595" t="s">
        <v>427</v>
      </c>
      <c r="D2" s="595" t="s">
        <v>428</v>
      </c>
    </row>
    <row r="3" spans="1:4" ht="16.5" thickTop="1" thickBot="1" x14ac:dyDescent="0.3">
      <c r="A3" s="68" t="s">
        <v>160</v>
      </c>
      <c r="B3" s="76"/>
      <c r="C3" s="76"/>
      <c r="D3" s="77"/>
    </row>
    <row r="4" spans="1:4" ht="15.75" thickBot="1" x14ac:dyDescent="0.3">
      <c r="A4" s="68" t="s">
        <v>161</v>
      </c>
      <c r="B4" s="76"/>
      <c r="C4" s="76"/>
      <c r="D4" s="77"/>
    </row>
    <row r="5" spans="1:4" ht="15.75" thickBot="1" x14ac:dyDescent="0.3">
      <c r="A5" s="68" t="s">
        <v>176</v>
      </c>
      <c r="B5" s="76"/>
      <c r="C5" s="76"/>
      <c r="D5" s="77"/>
    </row>
    <row r="6" spans="1:4" ht="15.75" thickBot="1" x14ac:dyDescent="0.3">
      <c r="A6" s="68" t="s">
        <v>164</v>
      </c>
      <c r="B6" s="76"/>
      <c r="C6" s="76"/>
      <c r="D6" s="77"/>
    </row>
    <row r="7" spans="1:4" ht="26.25" customHeight="1" thickBot="1" x14ac:dyDescent="0.3">
      <c r="A7" s="83" t="s">
        <v>166</v>
      </c>
      <c r="B7" s="82"/>
      <c r="C7" s="82"/>
      <c r="D7" s="75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340" customWidth="1"/>
    <col min="6" max="6" width="41.28515625" style="345" customWidth="1"/>
    <col min="8" max="8" width="26.7109375" style="340" customWidth="1"/>
    <col min="9" max="9" width="26.7109375" style="345" customWidth="1"/>
  </cols>
  <sheetData>
    <row r="1" spans="1:9" ht="17.25" thickBot="1" x14ac:dyDescent="0.35">
      <c r="A1" s="1" t="s">
        <v>177</v>
      </c>
      <c r="E1" s="1043" t="s">
        <v>1020</v>
      </c>
      <c r="F1" s="1045"/>
      <c r="G1" s="350"/>
      <c r="H1" s="1037" t="s">
        <v>1022</v>
      </c>
      <c r="I1" s="1039"/>
    </row>
    <row r="2" spans="1:9" ht="35.25" thickTop="1" thickBot="1" x14ac:dyDescent="0.3">
      <c r="A2" s="81" t="s">
        <v>178</v>
      </c>
      <c r="B2" s="595" t="s">
        <v>2</v>
      </c>
      <c r="C2" s="595" t="s">
        <v>3</v>
      </c>
      <c r="E2" s="56" t="s">
        <v>2</v>
      </c>
      <c r="F2" s="56" t="s">
        <v>3</v>
      </c>
      <c r="H2" s="56" t="s">
        <v>2</v>
      </c>
      <c r="I2" s="56" t="s">
        <v>3</v>
      </c>
    </row>
    <row r="3" spans="1:9" ht="24" thickTop="1" thickBot="1" x14ac:dyDescent="0.3">
      <c r="A3" s="22" t="s">
        <v>179</v>
      </c>
      <c r="B3" s="357">
        <f>SUM(B4:B5)</f>
        <v>0</v>
      </c>
      <c r="C3" s="140">
        <f>SUM(C4:C5)</f>
        <v>0</v>
      </c>
      <c r="E3" s="343">
        <f>SUM(B4:B5)-B3</f>
        <v>0</v>
      </c>
      <c r="F3" s="346">
        <f>SUM(C4:C5)-C3</f>
        <v>0</v>
      </c>
      <c r="H3" s="343">
        <f>B3-'BS old'!$D$71</f>
        <v>0</v>
      </c>
      <c r="I3" s="360">
        <f>C3-'BS old'!$G$71</f>
        <v>0</v>
      </c>
    </row>
    <row r="4" spans="1:9" ht="16.5" thickTop="1" thickBot="1" x14ac:dyDescent="0.3">
      <c r="A4" s="11"/>
      <c r="B4" s="358"/>
      <c r="C4" s="77"/>
    </row>
    <row r="5" spans="1:9" ht="15.75" thickBot="1" x14ac:dyDescent="0.3">
      <c r="A5" s="13"/>
      <c r="B5" s="359"/>
      <c r="C5" s="75"/>
    </row>
    <row r="6" spans="1:9" ht="24" thickTop="1" thickBot="1" x14ac:dyDescent="0.3">
      <c r="A6" s="22" t="s">
        <v>180</v>
      </c>
      <c r="B6" s="359">
        <f>SUM(B7:B8)</f>
        <v>0</v>
      </c>
      <c r="C6" s="140">
        <f>SUM(C7:C8)</f>
        <v>0</v>
      </c>
      <c r="E6" s="343">
        <f>SUM(B7:B8)-B6</f>
        <v>0</v>
      </c>
      <c r="F6" s="346">
        <f>SUM(C7:C8)-C6</f>
        <v>0</v>
      </c>
      <c r="H6" s="343">
        <f>B6-'BS old'!$D$72</f>
        <v>0</v>
      </c>
      <c r="I6" s="346">
        <f>C6-'BS old'!$G$72</f>
        <v>0</v>
      </c>
    </row>
    <row r="7" spans="1:9" ht="16.5" thickTop="1" thickBot="1" x14ac:dyDescent="0.3">
      <c r="A7" s="11"/>
      <c r="B7" s="358"/>
      <c r="C7" s="77"/>
    </row>
    <row r="8" spans="1:9" ht="15.75" thickBot="1" x14ac:dyDescent="0.3">
      <c r="A8" s="13"/>
      <c r="B8" s="359"/>
      <c r="C8" s="75"/>
    </row>
    <row r="9" spans="1:9" ht="24" customHeight="1" thickTop="1" thickBot="1" x14ac:dyDescent="0.3">
      <c r="A9" s="22" t="s">
        <v>181</v>
      </c>
      <c r="B9" s="359">
        <f>SUM(B10:B11)</f>
        <v>0</v>
      </c>
      <c r="C9" s="140">
        <f>SUM(C10:C11)</f>
        <v>0</v>
      </c>
      <c r="E9" s="343">
        <f>SUM(B10:B11)-B9</f>
        <v>0</v>
      </c>
      <c r="F9" s="346">
        <f>SUM(C10:C11)-C9</f>
        <v>0</v>
      </c>
      <c r="H9" s="343">
        <f>B9-'BS old'!$D$73</f>
        <v>0</v>
      </c>
      <c r="I9" s="346">
        <f>C9-'BS old'!$G$73</f>
        <v>0</v>
      </c>
    </row>
    <row r="10" spans="1:9" ht="16.5" thickTop="1" thickBot="1" x14ac:dyDescent="0.3">
      <c r="A10" s="11"/>
      <c r="B10" s="358"/>
      <c r="C10" s="77"/>
    </row>
    <row r="11" spans="1:9" ht="15.75" thickBot="1" x14ac:dyDescent="0.3">
      <c r="A11" s="13"/>
      <c r="B11" s="359"/>
      <c r="C11" s="75"/>
    </row>
    <row r="12" spans="1:9" ht="24" thickTop="1" thickBot="1" x14ac:dyDescent="0.3">
      <c r="A12" s="22" t="s">
        <v>182</v>
      </c>
      <c r="B12" s="359">
        <f>SUM(B13:B14)</f>
        <v>0</v>
      </c>
      <c r="C12" s="140">
        <f>SUM(C13:C14)</f>
        <v>0</v>
      </c>
      <c r="E12" s="343">
        <f>SUM(B13:B14)-B12</f>
        <v>0</v>
      </c>
      <c r="F12" s="346">
        <f>SUM(C13:C14)-C12</f>
        <v>0</v>
      </c>
      <c r="H12" s="343">
        <f>B12-'BS old'!$D$74</f>
        <v>0</v>
      </c>
      <c r="I12" s="346">
        <f>C12-'BS old'!$G$74</f>
        <v>0</v>
      </c>
    </row>
    <row r="13" spans="1:9" ht="16.5" thickTop="1" thickBot="1" x14ac:dyDescent="0.3">
      <c r="A13" s="11"/>
      <c r="B13" s="358"/>
      <c r="C13" s="77"/>
    </row>
    <row r="14" spans="1:9" ht="15.75" thickBot="1" x14ac:dyDescent="0.3">
      <c r="A14" s="13"/>
      <c r="B14" s="359"/>
      <c r="C14" s="75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71" priority="3" operator="lessThan">
      <formula>0</formula>
    </cfRule>
    <cfRule type="cellIs" dxfId="70" priority="4" operator="greaterThan">
      <formula>0</formula>
    </cfRule>
  </conditionalFormatting>
  <conditionalFormatting sqref="H3:I12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340"/>
    <col min="11" max="14" width="9.140625" style="341"/>
    <col min="15" max="15" width="9.140625" style="345"/>
  </cols>
  <sheetData>
    <row r="1" spans="1:15" ht="17.25" thickBot="1" x14ac:dyDescent="0.35">
      <c r="A1" s="1" t="s">
        <v>183</v>
      </c>
      <c r="J1" s="1043" t="s">
        <v>1020</v>
      </c>
      <c r="K1" s="1044"/>
      <c r="L1" s="1044"/>
      <c r="M1" s="1044"/>
      <c r="N1" s="1044"/>
      <c r="O1" s="1045"/>
    </row>
    <row r="2" spans="1:15" ht="49.5" customHeight="1" thickTop="1" thickBot="1" x14ac:dyDescent="0.3">
      <c r="A2" s="1048" t="s">
        <v>1</v>
      </c>
      <c r="B2" s="1034" t="s">
        <v>2</v>
      </c>
      <c r="C2" s="1035"/>
      <c r="D2" s="1036"/>
      <c r="E2" s="1027" t="s">
        <v>456</v>
      </c>
      <c r="F2" s="1033"/>
      <c r="G2" s="1028"/>
      <c r="J2" s="1034" t="s">
        <v>2</v>
      </c>
      <c r="K2" s="1035"/>
      <c r="L2" s="1036"/>
      <c r="M2" s="1027" t="s">
        <v>456</v>
      </c>
      <c r="N2" s="1033"/>
      <c r="O2" s="1028"/>
    </row>
    <row r="3" spans="1:15" ht="16.5" thickTop="1" thickBot="1" x14ac:dyDescent="0.3">
      <c r="A3" s="1049"/>
      <c r="B3" s="1034" t="s">
        <v>184</v>
      </c>
      <c r="C3" s="1035"/>
      <c r="D3" s="1036"/>
      <c r="E3" s="1034" t="s">
        <v>184</v>
      </c>
      <c r="F3" s="1035"/>
      <c r="G3" s="1036"/>
      <c r="J3" s="1034" t="s">
        <v>184</v>
      </c>
      <c r="K3" s="1035"/>
      <c r="L3" s="1036"/>
      <c r="M3" s="1034" t="s">
        <v>184</v>
      </c>
      <c r="N3" s="1035"/>
      <c r="O3" s="1036"/>
    </row>
    <row r="4" spans="1:15" s="4" customFormat="1" ht="45" customHeight="1" thickTop="1" thickBot="1" x14ac:dyDescent="0.3">
      <c r="A4" s="1050"/>
      <c r="B4" s="18" t="s">
        <v>185</v>
      </c>
      <c r="C4" s="18" t="s">
        <v>186</v>
      </c>
      <c r="D4" s="18" t="s">
        <v>187</v>
      </c>
      <c r="E4" s="18" t="s">
        <v>185</v>
      </c>
      <c r="F4" s="18" t="s">
        <v>186</v>
      </c>
      <c r="G4" s="18" t="s">
        <v>187</v>
      </c>
      <c r="J4" s="56" t="s">
        <v>185</v>
      </c>
      <c r="K4" s="18" t="s">
        <v>186</v>
      </c>
      <c r="L4" s="18" t="s">
        <v>187</v>
      </c>
      <c r="M4" s="18" t="s">
        <v>185</v>
      </c>
      <c r="N4" s="18" t="s">
        <v>186</v>
      </c>
      <c r="O4" s="18" t="s">
        <v>187</v>
      </c>
    </row>
    <row r="5" spans="1:15" ht="16.5" thickTop="1" thickBot="1" x14ac:dyDescent="0.3">
      <c r="A5" s="68" t="s">
        <v>188</v>
      </c>
      <c r="B5" s="76"/>
      <c r="C5" s="76"/>
      <c r="D5" s="76"/>
      <c r="E5" s="76"/>
      <c r="F5" s="76"/>
      <c r="G5" s="77"/>
    </row>
    <row r="6" spans="1:15" ht="15.75" thickBot="1" x14ac:dyDescent="0.3">
      <c r="A6" s="68" t="s">
        <v>189</v>
      </c>
      <c r="B6" s="76"/>
      <c r="C6" s="76"/>
      <c r="D6" s="76"/>
      <c r="E6" s="76"/>
      <c r="F6" s="76"/>
      <c r="G6" s="77"/>
    </row>
    <row r="7" spans="1:15" ht="15.75" thickBot="1" x14ac:dyDescent="0.3">
      <c r="A7" s="69" t="s">
        <v>14</v>
      </c>
      <c r="B7" s="82">
        <f>B5+B6</f>
        <v>0</v>
      </c>
      <c r="C7" s="82">
        <f t="shared" ref="C7:G7" si="0">C5+C6</f>
        <v>0</v>
      </c>
      <c r="D7" s="82">
        <f t="shared" si="0"/>
        <v>0</v>
      </c>
      <c r="E7" s="82">
        <f t="shared" si="0"/>
        <v>0</v>
      </c>
      <c r="F7" s="82">
        <f t="shared" si="0"/>
        <v>0</v>
      </c>
      <c r="G7" s="75">
        <f t="shared" si="0"/>
        <v>0</v>
      </c>
      <c r="J7" s="343">
        <f>SUM(B5:B6)-B7</f>
        <v>0</v>
      </c>
      <c r="K7" s="342">
        <f t="shared" ref="K7:O7" si="1">SUM(C5:C6)-C7</f>
        <v>0</v>
      </c>
      <c r="L7" s="342">
        <f t="shared" si="1"/>
        <v>0</v>
      </c>
      <c r="M7" s="342">
        <f t="shared" si="1"/>
        <v>0</v>
      </c>
      <c r="N7" s="342">
        <f t="shared" si="1"/>
        <v>0</v>
      </c>
      <c r="O7" s="346">
        <f t="shared" si="1"/>
        <v>0</v>
      </c>
    </row>
    <row r="8" spans="1:15" ht="15.75" thickTop="1" x14ac:dyDescent="0.25"/>
  </sheetData>
  <mergeCells count="10">
    <mergeCell ref="J2:L2"/>
    <mergeCell ref="M2:O2"/>
    <mergeCell ref="J3:L3"/>
    <mergeCell ref="M3:O3"/>
    <mergeCell ref="J1:O1"/>
    <mergeCell ref="B2:D2"/>
    <mergeCell ref="E2:G2"/>
    <mergeCell ref="B3:D3"/>
    <mergeCell ref="E3:G3"/>
    <mergeCell ref="A2:A4"/>
  </mergeCells>
  <conditionalFormatting sqref="J5:O7">
    <cfRule type="cellIs" dxfId="67" priority="3" operator="lessThan">
      <formula>0</formula>
    </cfRule>
    <cfRule type="cellIs" dxfId="66" priority="4" operator="greaterThan">
      <formula>0</formula>
    </cfRule>
  </conditionalFormatting>
  <conditionalFormatting sqref="J7:O7">
    <cfRule type="cellIs" dxfId="65" priority="1" operator="lessThan">
      <formula>0</formula>
    </cfRule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347" customWidth="1"/>
    <col min="5" max="5" width="14.42578125" customWidth="1"/>
    <col min="6" max="6" width="11.42578125" customWidth="1"/>
  </cols>
  <sheetData>
    <row r="1" spans="1:8" ht="49.5" x14ac:dyDescent="0.3">
      <c r="A1" s="3" t="s">
        <v>190</v>
      </c>
      <c r="D1" s="355" t="s">
        <v>1020</v>
      </c>
      <c r="E1" s="350"/>
      <c r="F1" s="350"/>
      <c r="G1" s="350"/>
      <c r="H1" s="350"/>
    </row>
    <row r="2" spans="1:8" ht="15.75" thickBot="1" x14ac:dyDescent="0.3">
      <c r="A2" s="17" t="s">
        <v>8</v>
      </c>
      <c r="B2" s="17"/>
    </row>
    <row r="3" spans="1:8" ht="18.75" customHeight="1" thickTop="1" thickBot="1" x14ac:dyDescent="0.3">
      <c r="A3" s="81" t="s">
        <v>131</v>
      </c>
      <c r="B3" s="48" t="s">
        <v>3</v>
      </c>
      <c r="D3" s="81" t="s">
        <v>3</v>
      </c>
    </row>
    <row r="4" spans="1:8" ht="18.75" customHeight="1" thickTop="1" thickBot="1" x14ac:dyDescent="0.3">
      <c r="A4" s="69" t="s">
        <v>191</v>
      </c>
      <c r="B4" s="86"/>
    </row>
    <row r="5" spans="1:8" ht="18.75" customHeight="1" thickTop="1" thickBot="1" x14ac:dyDescent="0.3">
      <c r="A5" s="69" t="s">
        <v>192</v>
      </c>
      <c r="B5" s="85" t="s">
        <v>2</v>
      </c>
    </row>
    <row r="6" spans="1:8" ht="18.75" customHeight="1" thickTop="1" thickBot="1" x14ac:dyDescent="0.3">
      <c r="A6" s="68" t="s">
        <v>193</v>
      </c>
      <c r="B6" s="77"/>
    </row>
    <row r="7" spans="1:8" ht="18.75" customHeight="1" thickBot="1" x14ac:dyDescent="0.3">
      <c r="A7" s="68" t="s">
        <v>194</v>
      </c>
      <c r="B7" s="77"/>
    </row>
    <row r="8" spans="1:8" ht="18.75" customHeight="1" thickBot="1" x14ac:dyDescent="0.3">
      <c r="A8" s="68" t="s">
        <v>195</v>
      </c>
      <c r="B8" s="77"/>
    </row>
    <row r="9" spans="1:8" ht="18.75" customHeight="1" thickBot="1" x14ac:dyDescent="0.3">
      <c r="A9" s="68" t="s">
        <v>196</v>
      </c>
      <c r="B9" s="77"/>
    </row>
    <row r="10" spans="1:8" ht="18.75" customHeight="1" thickBot="1" x14ac:dyDescent="0.3">
      <c r="A10" s="68" t="s">
        <v>197</v>
      </c>
      <c r="B10" s="77"/>
    </row>
    <row r="11" spans="1:8" ht="18.75" customHeight="1" thickBot="1" x14ac:dyDescent="0.3">
      <c r="A11" s="68" t="s">
        <v>198</v>
      </c>
      <c r="B11" s="77"/>
    </row>
    <row r="12" spans="1:8" ht="18.75" customHeight="1" thickBot="1" x14ac:dyDescent="0.3">
      <c r="A12" s="68" t="s">
        <v>199</v>
      </c>
      <c r="B12" s="77"/>
    </row>
    <row r="13" spans="1:8" ht="18.75" customHeight="1" thickBot="1" x14ac:dyDescent="0.3">
      <c r="A13" s="68" t="s">
        <v>200</v>
      </c>
      <c r="B13" s="77"/>
    </row>
    <row r="14" spans="1:8" ht="18.75" customHeight="1" thickBot="1" x14ac:dyDescent="0.3">
      <c r="A14" s="69" t="s">
        <v>14</v>
      </c>
      <c r="B14" s="75">
        <f>SUM(B6:B13)</f>
        <v>0</v>
      </c>
      <c r="D14" s="354">
        <f>SUM(B6:B13)-B14</f>
        <v>0</v>
      </c>
    </row>
    <row r="15" spans="1:8" ht="18.75" customHeight="1" thickTop="1" x14ac:dyDescent="0.25">
      <c r="A15" s="17"/>
      <c r="B15" s="17"/>
    </row>
    <row r="16" spans="1:8" ht="18.75" customHeight="1" thickBot="1" x14ac:dyDescent="0.3">
      <c r="A16" s="17" t="s">
        <v>15</v>
      </c>
      <c r="B16" s="17"/>
    </row>
    <row r="17" spans="1:4" ht="18.75" customHeight="1" thickTop="1" thickBot="1" x14ac:dyDescent="0.3">
      <c r="A17" s="81" t="s">
        <v>131</v>
      </c>
      <c r="B17" s="48" t="s">
        <v>3</v>
      </c>
    </row>
    <row r="18" spans="1:4" ht="18.75" customHeight="1" thickTop="1" thickBot="1" x14ac:dyDescent="0.3">
      <c r="A18" s="69" t="s">
        <v>201</v>
      </c>
      <c r="B18" s="86"/>
    </row>
    <row r="19" spans="1:4" ht="18.75" customHeight="1" thickTop="1" thickBot="1" x14ac:dyDescent="0.3">
      <c r="A19" s="69" t="s">
        <v>202</v>
      </c>
      <c r="B19" s="85" t="s">
        <v>2</v>
      </c>
    </row>
    <row r="20" spans="1:4" ht="18.75" customHeight="1" thickTop="1" thickBot="1" x14ac:dyDescent="0.3">
      <c r="A20" s="68" t="s">
        <v>203</v>
      </c>
      <c r="B20" s="77"/>
    </row>
    <row r="21" spans="1:4" ht="18.75" customHeight="1" thickBot="1" x14ac:dyDescent="0.3">
      <c r="A21" s="68" t="s">
        <v>204</v>
      </c>
      <c r="B21" s="77"/>
    </row>
    <row r="22" spans="1:4" ht="18.75" customHeight="1" thickBot="1" x14ac:dyDescent="0.3">
      <c r="A22" s="68" t="s">
        <v>205</v>
      </c>
      <c r="B22" s="77"/>
    </row>
    <row r="23" spans="1:4" ht="18.75" customHeight="1" thickBot="1" x14ac:dyDescent="0.3">
      <c r="A23" s="68" t="s">
        <v>206</v>
      </c>
      <c r="B23" s="77"/>
    </row>
    <row r="24" spans="1:4" ht="18.75" customHeight="1" thickBot="1" x14ac:dyDescent="0.3">
      <c r="A24" s="68" t="s">
        <v>207</v>
      </c>
      <c r="B24" s="77"/>
    </row>
    <row r="25" spans="1:4" ht="18.75" customHeight="1" thickBot="1" x14ac:dyDescent="0.3">
      <c r="A25" s="68" t="s">
        <v>200</v>
      </c>
      <c r="B25" s="77"/>
    </row>
    <row r="26" spans="1:4" ht="18.75" customHeight="1" thickBot="1" x14ac:dyDescent="0.3">
      <c r="A26" s="69" t="s">
        <v>208</v>
      </c>
      <c r="B26" s="75">
        <f>SUM(B20:B25)</f>
        <v>0</v>
      </c>
      <c r="D26" s="354">
        <f>SUM(B20:B25)-B26</f>
        <v>0</v>
      </c>
    </row>
    <row r="27" spans="1:4" ht="17.25" thickTop="1" x14ac:dyDescent="0.3">
      <c r="A27" s="1"/>
    </row>
  </sheetData>
  <conditionalFormatting sqref="D14:D26">
    <cfRule type="cellIs" dxfId="63" priority="2" operator="lessThan">
      <formula>0</formula>
    </cfRule>
    <cfRule type="cellIs" dxfId="62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6" customFormat="1" ht="16.5" x14ac:dyDescent="0.3">
      <c r="A1" s="1" t="s">
        <v>7</v>
      </c>
    </row>
    <row r="2" spans="1:7" x14ac:dyDescent="0.25">
      <c r="A2" s="17"/>
      <c r="B2" s="17"/>
      <c r="C2" s="17"/>
      <c r="D2" s="17"/>
      <c r="E2" s="17"/>
      <c r="F2" s="17"/>
      <c r="G2" s="17"/>
    </row>
    <row r="3" spans="1:7" ht="15.75" thickBot="1" x14ac:dyDescent="0.3">
      <c r="A3" s="17" t="s">
        <v>15</v>
      </c>
      <c r="B3" s="17"/>
      <c r="C3" s="17"/>
      <c r="D3" s="17"/>
      <c r="E3" s="17"/>
      <c r="F3" s="17"/>
      <c r="G3" s="17"/>
    </row>
    <row r="4" spans="1:7" ht="44.25" customHeight="1" thickTop="1" thickBot="1" x14ac:dyDescent="0.3">
      <c r="A4" s="1027" t="s">
        <v>16</v>
      </c>
      <c r="B4" s="1028"/>
      <c r="C4" s="1027" t="s">
        <v>10</v>
      </c>
      <c r="D4" s="1028"/>
      <c r="E4" s="1025" t="s">
        <v>11</v>
      </c>
      <c r="F4" s="1025" t="s">
        <v>418</v>
      </c>
      <c r="G4" s="17"/>
    </row>
    <row r="5" spans="1:7" ht="27" customHeight="1" thickTop="1" thickBot="1" x14ac:dyDescent="0.3">
      <c r="A5" s="394" t="s">
        <v>9</v>
      </c>
      <c r="B5" s="18" t="s">
        <v>17</v>
      </c>
      <c r="C5" s="18" t="s">
        <v>13</v>
      </c>
      <c r="D5" s="18" t="s">
        <v>12</v>
      </c>
      <c r="E5" s="1026"/>
      <c r="F5" s="1026"/>
      <c r="G5" s="17"/>
    </row>
    <row r="6" spans="1:7" ht="16.5" thickTop="1" thickBot="1" x14ac:dyDescent="0.3">
      <c r="A6" s="11"/>
      <c r="B6" s="28"/>
      <c r="C6" s="19"/>
      <c r="D6" s="29"/>
      <c r="E6" s="29"/>
      <c r="F6" s="30"/>
      <c r="G6" s="17"/>
    </row>
    <row r="7" spans="1:7" ht="15.75" thickBot="1" x14ac:dyDescent="0.3">
      <c r="A7" s="11"/>
      <c r="B7" s="28"/>
      <c r="C7" s="19"/>
      <c r="D7" s="29"/>
      <c r="E7" s="29"/>
      <c r="F7" s="30"/>
      <c r="G7" s="17"/>
    </row>
    <row r="8" spans="1:7" ht="15.75" thickBot="1" x14ac:dyDescent="0.3">
      <c r="A8" s="11"/>
      <c r="B8" s="28"/>
      <c r="C8" s="19"/>
      <c r="D8" s="29"/>
      <c r="E8" s="29"/>
      <c r="F8" s="30"/>
      <c r="G8" s="17"/>
    </row>
    <row r="9" spans="1:7" ht="15.75" thickBot="1" x14ac:dyDescent="0.3">
      <c r="A9" s="22" t="s">
        <v>14</v>
      </c>
      <c r="B9" s="31" t="s">
        <v>18</v>
      </c>
      <c r="C9" s="23">
        <f>SUM(C6:C8)</f>
        <v>0</v>
      </c>
      <c r="D9" s="32">
        <f>SUM(D6:D8)</f>
        <v>0</v>
      </c>
      <c r="E9" s="32">
        <f t="shared" ref="E9:F9" si="0">SUM(E6:E8)</f>
        <v>0</v>
      </c>
      <c r="F9" s="33">
        <f t="shared" si="0"/>
        <v>0</v>
      </c>
      <c r="G9" s="17"/>
    </row>
    <row r="10" spans="1:7" ht="15.75" thickTop="1" x14ac:dyDescent="0.25">
      <c r="A10" s="34"/>
      <c r="B10" s="34"/>
      <c r="C10" s="34"/>
      <c r="D10" s="34"/>
      <c r="E10" s="34"/>
      <c r="F10" s="34"/>
      <c r="G10" s="34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17" customWidth="1"/>
    <col min="2" max="6" width="11.5703125" style="17" customWidth="1"/>
    <col min="7" max="8" width="9.140625" style="17"/>
    <col min="9" max="9" width="20.140625" style="363" customWidth="1"/>
    <col min="10" max="10" width="9.140625" style="17" customWidth="1"/>
    <col min="11" max="11" width="26.85546875" style="363" customWidth="1"/>
    <col min="12" max="12" width="9.140625" style="17"/>
    <col min="13" max="13" width="31.28515625" style="363" customWidth="1"/>
    <col min="14" max="16384" width="9.140625" style="17"/>
  </cols>
  <sheetData>
    <row r="1" spans="1:13" ht="15" x14ac:dyDescent="0.25">
      <c r="I1" s="353" t="s">
        <v>1020</v>
      </c>
      <c r="K1" s="353" t="s">
        <v>1024</v>
      </c>
      <c r="M1" s="355" t="s">
        <v>1022</v>
      </c>
    </row>
    <row r="2" spans="1:13" ht="12" thickBot="1" x14ac:dyDescent="0.3"/>
    <row r="3" spans="1:13" ht="13.5" customHeight="1" thickTop="1" thickBot="1" x14ac:dyDescent="0.3">
      <c r="A3" s="1054" t="s">
        <v>429</v>
      </c>
      <c r="B3" s="1051" t="s">
        <v>2</v>
      </c>
      <c r="C3" s="1052"/>
      <c r="D3" s="1052"/>
      <c r="E3" s="1052"/>
      <c r="F3" s="1053"/>
    </row>
    <row r="4" spans="1:13" ht="46.5" thickTop="1" thickBot="1" x14ac:dyDescent="0.3">
      <c r="A4" s="1055"/>
      <c r="B4" s="89" t="s">
        <v>436</v>
      </c>
      <c r="C4" s="89" t="s">
        <v>27</v>
      </c>
      <c r="D4" s="89" t="s">
        <v>28</v>
      </c>
      <c r="E4" s="89" t="s">
        <v>29</v>
      </c>
      <c r="F4" s="18" t="s">
        <v>392</v>
      </c>
      <c r="I4" s="56" t="s">
        <v>392</v>
      </c>
      <c r="K4" s="56" t="s">
        <v>436</v>
      </c>
      <c r="M4" s="56" t="s">
        <v>392</v>
      </c>
    </row>
    <row r="5" spans="1:13" ht="22.5" customHeight="1" thickTop="1" thickBot="1" x14ac:dyDescent="0.3">
      <c r="A5" s="87" t="s">
        <v>393</v>
      </c>
      <c r="B5" s="90"/>
      <c r="C5" s="90"/>
      <c r="D5" s="90"/>
      <c r="E5" s="90"/>
      <c r="F5" s="91">
        <f>SUM(B5:E5)</f>
        <v>0</v>
      </c>
      <c r="I5" s="363">
        <f>SUM(B5:E5)-F5</f>
        <v>0</v>
      </c>
      <c r="K5" s="363">
        <f>B5-F27</f>
        <v>0</v>
      </c>
      <c r="M5" s="364">
        <f>F5-'BS old'!$D$84</f>
        <v>0</v>
      </c>
    </row>
    <row r="6" spans="1:13" ht="22.5" customHeight="1" thickBot="1" x14ac:dyDescent="0.3">
      <c r="A6" s="87" t="s">
        <v>394</v>
      </c>
      <c r="B6" s="90"/>
      <c r="C6" s="90"/>
      <c r="D6" s="90"/>
      <c r="E6" s="90"/>
      <c r="F6" s="91">
        <f t="shared" ref="F6:F21" si="0">SUM(B6:E6)</f>
        <v>0</v>
      </c>
      <c r="I6" s="363">
        <f>SUM(B6:E6)-F6</f>
        <v>0</v>
      </c>
      <c r="K6" s="363">
        <f>B6-F28</f>
        <v>0</v>
      </c>
      <c r="M6" s="364">
        <f>F6-'BS old'!$D$85</f>
        <v>0</v>
      </c>
    </row>
    <row r="7" spans="1:13" ht="22.5" customHeight="1" thickBot="1" x14ac:dyDescent="0.3">
      <c r="A7" s="87" t="s">
        <v>430</v>
      </c>
      <c r="B7" s="90"/>
      <c r="C7" s="90"/>
      <c r="D7" s="90"/>
      <c r="E7" s="90"/>
      <c r="F7" s="91">
        <f t="shared" si="0"/>
        <v>0</v>
      </c>
      <c r="I7" s="363">
        <f t="shared" ref="I7:I22" si="1">SUM(B7:E7)-F7</f>
        <v>0</v>
      </c>
      <c r="K7" s="363">
        <f t="shared" ref="K7:K22" si="2">B7-F29</f>
        <v>0</v>
      </c>
      <c r="M7" s="364">
        <f>F7-'BS old'!$D$86</f>
        <v>0</v>
      </c>
    </row>
    <row r="8" spans="1:13" ht="22.5" customHeight="1" thickBot="1" x14ac:dyDescent="0.3">
      <c r="A8" s="87" t="s">
        <v>431</v>
      </c>
      <c r="B8" s="90"/>
      <c r="C8" s="90"/>
      <c r="D8" s="90"/>
      <c r="E8" s="90"/>
      <c r="F8" s="91">
        <f t="shared" si="0"/>
        <v>0</v>
      </c>
      <c r="I8" s="363">
        <f t="shared" si="1"/>
        <v>0</v>
      </c>
      <c r="K8" s="363">
        <f t="shared" si="2"/>
        <v>0</v>
      </c>
      <c r="M8" s="363">
        <f>F8-'BS old'!$D$87</f>
        <v>0</v>
      </c>
    </row>
    <row r="9" spans="1:13" ht="22.5" customHeight="1" thickBot="1" x14ac:dyDescent="0.3">
      <c r="A9" s="87" t="s">
        <v>395</v>
      </c>
      <c r="B9" s="90"/>
      <c r="C9" s="90"/>
      <c r="D9" s="90"/>
      <c r="E9" s="90"/>
      <c r="F9" s="91">
        <f t="shared" si="0"/>
        <v>0</v>
      </c>
      <c r="I9" s="363">
        <f t="shared" si="1"/>
        <v>0</v>
      </c>
      <c r="K9" s="363">
        <f t="shared" si="2"/>
        <v>0</v>
      </c>
      <c r="M9" s="364">
        <f>F9-'BS old'!$D$89</f>
        <v>0</v>
      </c>
    </row>
    <row r="10" spans="1:13" ht="22.5" customHeight="1" thickBot="1" x14ac:dyDescent="0.3">
      <c r="A10" s="87" t="s">
        <v>396</v>
      </c>
      <c r="B10" s="90"/>
      <c r="C10" s="90"/>
      <c r="D10" s="90"/>
      <c r="E10" s="90"/>
      <c r="F10" s="91">
        <f t="shared" si="0"/>
        <v>0</v>
      </c>
      <c r="I10" s="363">
        <f t="shared" si="1"/>
        <v>0</v>
      </c>
      <c r="K10" s="363">
        <f t="shared" si="2"/>
        <v>0</v>
      </c>
      <c r="M10" s="364">
        <f>F10-'BS old'!$D$90</f>
        <v>0</v>
      </c>
    </row>
    <row r="11" spans="1:13" ht="22.5" customHeight="1" thickBot="1" x14ac:dyDescent="0.3">
      <c r="A11" s="87" t="s">
        <v>397</v>
      </c>
      <c r="B11" s="90"/>
      <c r="C11" s="90"/>
      <c r="D11" s="90"/>
      <c r="E11" s="90"/>
      <c r="F11" s="91">
        <f>SUM(B11:E11)</f>
        <v>0</v>
      </c>
      <c r="I11" s="363">
        <f t="shared" si="1"/>
        <v>0</v>
      </c>
      <c r="K11" s="363">
        <f t="shared" si="2"/>
        <v>0</v>
      </c>
      <c r="M11" s="364">
        <f>F11-'BS old'!$D$91</f>
        <v>0</v>
      </c>
    </row>
    <row r="12" spans="1:13" ht="22.5" customHeight="1" thickBot="1" x14ac:dyDescent="0.3">
      <c r="A12" s="87" t="s">
        <v>398</v>
      </c>
      <c r="B12" s="90"/>
      <c r="C12" s="90"/>
      <c r="D12" s="90"/>
      <c r="E12" s="90"/>
      <c r="F12" s="91">
        <f t="shared" si="0"/>
        <v>0</v>
      </c>
      <c r="I12" s="363">
        <f t="shared" si="1"/>
        <v>0</v>
      </c>
      <c r="K12" s="363">
        <f t="shared" si="2"/>
        <v>0</v>
      </c>
      <c r="M12" s="364">
        <f>F12-'BS old'!$D$92-'BS old'!$D$93</f>
        <v>0</v>
      </c>
    </row>
    <row r="13" spans="1:13" ht="22.5" customHeight="1" thickBot="1" x14ac:dyDescent="0.3">
      <c r="A13" s="87" t="s">
        <v>432</v>
      </c>
      <c r="B13" s="90"/>
      <c r="C13" s="90"/>
      <c r="D13" s="90"/>
      <c r="E13" s="90"/>
      <c r="F13" s="91">
        <f t="shared" si="0"/>
        <v>0</v>
      </c>
      <c r="I13" s="363">
        <f t="shared" si="1"/>
        <v>0</v>
      </c>
      <c r="K13" s="363">
        <f t="shared" si="2"/>
        <v>0</v>
      </c>
      <c r="M13" s="364">
        <f>F13-'BS old'!$D$94</f>
        <v>0</v>
      </c>
    </row>
    <row r="14" spans="1:13" ht="22.5" customHeight="1" thickBot="1" x14ac:dyDescent="0.3">
      <c r="A14" s="87" t="s">
        <v>399</v>
      </c>
      <c r="B14" s="90"/>
      <c r="C14" s="90"/>
      <c r="D14" s="90"/>
      <c r="E14" s="90"/>
      <c r="F14" s="91">
        <f t="shared" si="0"/>
        <v>0</v>
      </c>
      <c r="I14" s="363">
        <f t="shared" si="1"/>
        <v>0</v>
      </c>
      <c r="K14" s="363">
        <f t="shared" si="2"/>
        <v>0</v>
      </c>
      <c r="M14" s="364">
        <f>F14-'BS old'!$D$96</f>
        <v>0</v>
      </c>
    </row>
    <row r="15" spans="1:13" ht="22.5" customHeight="1" thickBot="1" x14ac:dyDescent="0.3">
      <c r="A15" s="87" t="s">
        <v>400</v>
      </c>
      <c r="B15" s="90"/>
      <c r="C15" s="90"/>
      <c r="D15" s="90"/>
      <c r="E15" s="90"/>
      <c r="F15" s="91">
        <f t="shared" si="0"/>
        <v>0</v>
      </c>
      <c r="I15" s="363">
        <f t="shared" si="1"/>
        <v>0</v>
      </c>
      <c r="K15" s="363">
        <f t="shared" si="2"/>
        <v>0</v>
      </c>
      <c r="M15" s="364">
        <f>F15-'BS old'!$D$97</f>
        <v>0</v>
      </c>
    </row>
    <row r="16" spans="1:13" ht="22.5" customHeight="1" thickBot="1" x14ac:dyDescent="0.3">
      <c r="A16" s="87" t="s">
        <v>401</v>
      </c>
      <c r="B16" s="90"/>
      <c r="C16" s="90"/>
      <c r="D16" s="90"/>
      <c r="E16" s="90"/>
      <c r="F16" s="91">
        <f t="shared" si="0"/>
        <v>0</v>
      </c>
      <c r="I16" s="363">
        <f t="shared" si="1"/>
        <v>0</v>
      </c>
      <c r="K16" s="363">
        <f t="shared" si="2"/>
        <v>0</v>
      </c>
      <c r="M16" s="364">
        <f>F16-'BS old'!$D$98</f>
        <v>0</v>
      </c>
    </row>
    <row r="17" spans="1:13" ht="22.5" customHeight="1" thickBot="1" x14ac:dyDescent="0.3">
      <c r="A17" s="87" t="s">
        <v>402</v>
      </c>
      <c r="B17" s="90"/>
      <c r="C17" s="90"/>
      <c r="D17" s="90"/>
      <c r="E17" s="90"/>
      <c r="F17" s="91">
        <f t="shared" si="0"/>
        <v>0</v>
      </c>
      <c r="I17" s="363">
        <f t="shared" si="1"/>
        <v>0</v>
      </c>
      <c r="K17" s="363">
        <f t="shared" si="2"/>
        <v>0</v>
      </c>
      <c r="M17" s="364">
        <f>F17-'BS old'!$D$100</f>
        <v>0</v>
      </c>
    </row>
    <row r="18" spans="1:13" ht="22.5" customHeight="1" thickBot="1" x14ac:dyDescent="0.3">
      <c r="A18" s="87" t="s">
        <v>433</v>
      </c>
      <c r="B18" s="90"/>
      <c r="C18" s="90"/>
      <c r="D18" s="90"/>
      <c r="E18" s="90"/>
      <c r="F18" s="91">
        <f t="shared" si="0"/>
        <v>0</v>
      </c>
      <c r="I18" s="363">
        <f t="shared" si="1"/>
        <v>0</v>
      </c>
      <c r="K18" s="363">
        <f t="shared" si="2"/>
        <v>0</v>
      </c>
      <c r="M18" s="364">
        <f>F18-'BS old'!$D$101</f>
        <v>0</v>
      </c>
    </row>
    <row r="19" spans="1:13" ht="22.5" customHeight="1" thickBot="1" x14ac:dyDescent="0.3">
      <c r="A19" s="87" t="s">
        <v>434</v>
      </c>
      <c r="B19" s="90"/>
      <c r="C19" s="90"/>
      <c r="D19" s="90"/>
      <c r="E19" s="90"/>
      <c r="F19" s="91">
        <f t="shared" si="0"/>
        <v>0</v>
      </c>
      <c r="I19" s="363">
        <f t="shared" si="1"/>
        <v>0</v>
      </c>
      <c r="K19" s="363">
        <f t="shared" si="2"/>
        <v>0</v>
      </c>
      <c r="M19" s="364">
        <f>F19-'BS old'!$D$102</f>
        <v>0</v>
      </c>
    </row>
    <row r="20" spans="1:13" ht="22.5" customHeight="1" thickBot="1" x14ac:dyDescent="0.3">
      <c r="A20" s="87" t="s">
        <v>403</v>
      </c>
      <c r="B20" s="90"/>
      <c r="C20" s="90"/>
      <c r="D20" s="90"/>
      <c r="E20" s="90"/>
      <c r="F20" s="91">
        <f t="shared" si="0"/>
        <v>0</v>
      </c>
      <c r="I20" s="363">
        <f t="shared" si="1"/>
        <v>0</v>
      </c>
      <c r="K20" s="363">
        <f t="shared" si="2"/>
        <v>0</v>
      </c>
      <c r="M20" s="365"/>
    </row>
    <row r="21" spans="1:13" ht="22.5" customHeight="1" thickBot="1" x14ac:dyDescent="0.3">
      <c r="A21" s="87" t="s">
        <v>404</v>
      </c>
      <c r="B21" s="90"/>
      <c r="C21" s="90"/>
      <c r="D21" s="90"/>
      <c r="E21" s="90"/>
      <c r="F21" s="91">
        <f t="shared" si="0"/>
        <v>0</v>
      </c>
      <c r="I21" s="363">
        <f t="shared" si="1"/>
        <v>0</v>
      </c>
      <c r="K21" s="363">
        <f t="shared" si="2"/>
        <v>0</v>
      </c>
      <c r="M21" s="365"/>
    </row>
    <row r="22" spans="1:13" ht="22.5" customHeight="1" thickBot="1" x14ac:dyDescent="0.3">
      <c r="A22" s="88" t="s">
        <v>435</v>
      </c>
      <c r="B22" s="92"/>
      <c r="C22" s="92"/>
      <c r="D22" s="92"/>
      <c r="E22" s="92"/>
      <c r="F22" s="95">
        <f>SUM(B22:E22)</f>
        <v>0</v>
      </c>
      <c r="I22" s="363">
        <f t="shared" si="1"/>
        <v>0</v>
      </c>
      <c r="K22" s="363">
        <f t="shared" si="2"/>
        <v>0</v>
      </c>
      <c r="M22" s="365"/>
    </row>
    <row r="23" spans="1:13" ht="22.5" customHeight="1" thickTop="1" x14ac:dyDescent="0.25">
      <c r="A23" s="93"/>
      <c r="B23" s="94"/>
      <c r="C23" s="94"/>
      <c r="D23" s="94"/>
      <c r="E23" s="94"/>
      <c r="F23" s="94"/>
    </row>
    <row r="24" spans="1:13" ht="12" thickBot="1" x14ac:dyDescent="0.3"/>
    <row r="25" spans="1:13" ht="13.5" customHeight="1" thickTop="1" thickBot="1" x14ac:dyDescent="0.3">
      <c r="A25" s="1054" t="s">
        <v>429</v>
      </c>
      <c r="B25" s="1051" t="s">
        <v>3</v>
      </c>
      <c r="C25" s="1052"/>
      <c r="D25" s="1052"/>
      <c r="E25" s="1052"/>
      <c r="F25" s="1053"/>
    </row>
    <row r="26" spans="1:13" ht="46.5" thickTop="1" thickBot="1" x14ac:dyDescent="0.3">
      <c r="A26" s="1055"/>
      <c r="B26" s="89" t="s">
        <v>436</v>
      </c>
      <c r="C26" s="89" t="s">
        <v>27</v>
      </c>
      <c r="D26" s="89" t="s">
        <v>28</v>
      </c>
      <c r="E26" s="89" t="s">
        <v>29</v>
      </c>
      <c r="F26" s="18" t="s">
        <v>392</v>
      </c>
      <c r="I26" s="56" t="s">
        <v>392</v>
      </c>
      <c r="M26" s="56" t="s">
        <v>392</v>
      </c>
    </row>
    <row r="27" spans="1:13" ht="22.5" customHeight="1" thickTop="1" thickBot="1" x14ac:dyDescent="0.3">
      <c r="A27" s="87" t="s">
        <v>393</v>
      </c>
      <c r="B27" s="90"/>
      <c r="C27" s="90"/>
      <c r="D27" s="90"/>
      <c r="E27" s="90"/>
      <c r="F27" s="91">
        <f>SUM(B27:E27)</f>
        <v>0</v>
      </c>
      <c r="I27" s="363">
        <f>SUM(B27:E27)-F27</f>
        <v>0</v>
      </c>
      <c r="M27" s="364">
        <f>F27-'BS old'!E84</f>
        <v>0</v>
      </c>
    </row>
    <row r="28" spans="1:13" ht="22.5" customHeight="1" thickBot="1" x14ac:dyDescent="0.3">
      <c r="A28" s="87" t="s">
        <v>394</v>
      </c>
      <c r="B28" s="90"/>
      <c r="C28" s="90"/>
      <c r="D28" s="90"/>
      <c r="E28" s="90"/>
      <c r="F28" s="91">
        <f t="shared" ref="F28:F42" si="3">SUM(B28:E28)</f>
        <v>0</v>
      </c>
      <c r="I28" s="363">
        <f>SUM(B28:E28)-F28</f>
        <v>0</v>
      </c>
      <c r="M28" s="364">
        <f>F28-'BS old'!E85</f>
        <v>0</v>
      </c>
    </row>
    <row r="29" spans="1:13" ht="22.5" customHeight="1" thickBot="1" x14ac:dyDescent="0.3">
      <c r="A29" s="87" t="s">
        <v>430</v>
      </c>
      <c r="B29" s="90"/>
      <c r="C29" s="90"/>
      <c r="D29" s="90"/>
      <c r="E29" s="90"/>
      <c r="F29" s="91">
        <f t="shared" si="3"/>
        <v>0</v>
      </c>
      <c r="I29" s="363">
        <f t="shared" ref="I29:I44" si="4">SUM(B29:E29)-F29</f>
        <v>0</v>
      </c>
      <c r="M29" s="364">
        <f>F29-'BS old'!E86</f>
        <v>0</v>
      </c>
    </row>
    <row r="30" spans="1:13" ht="22.5" customHeight="1" thickBot="1" x14ac:dyDescent="0.3">
      <c r="A30" s="87" t="s">
        <v>431</v>
      </c>
      <c r="B30" s="90"/>
      <c r="C30" s="90"/>
      <c r="D30" s="90"/>
      <c r="E30" s="90"/>
      <c r="F30" s="91">
        <f t="shared" si="3"/>
        <v>0</v>
      </c>
      <c r="I30" s="363">
        <f t="shared" si="4"/>
        <v>0</v>
      </c>
      <c r="M30" s="364">
        <f>F30-'BS old'!E87</f>
        <v>0</v>
      </c>
    </row>
    <row r="31" spans="1:13" ht="22.5" customHeight="1" thickBot="1" x14ac:dyDescent="0.3">
      <c r="A31" s="87" t="s">
        <v>395</v>
      </c>
      <c r="B31" s="90"/>
      <c r="C31" s="90"/>
      <c r="D31" s="90"/>
      <c r="E31" s="90"/>
      <c r="F31" s="91">
        <f t="shared" si="3"/>
        <v>0</v>
      </c>
      <c r="I31" s="363">
        <f t="shared" si="4"/>
        <v>0</v>
      </c>
      <c r="M31" s="364">
        <f>F31-'BS old'!E89</f>
        <v>0</v>
      </c>
    </row>
    <row r="32" spans="1:13" ht="22.5" customHeight="1" thickBot="1" x14ac:dyDescent="0.3">
      <c r="A32" s="87" t="s">
        <v>396</v>
      </c>
      <c r="B32" s="90"/>
      <c r="C32" s="90"/>
      <c r="D32" s="90"/>
      <c r="E32" s="90"/>
      <c r="F32" s="91">
        <f t="shared" si="3"/>
        <v>0</v>
      </c>
      <c r="I32" s="363">
        <f t="shared" si="4"/>
        <v>0</v>
      </c>
      <c r="M32" s="364">
        <f>F32-'BS old'!E90</f>
        <v>0</v>
      </c>
    </row>
    <row r="33" spans="1:13" ht="22.5" customHeight="1" thickBot="1" x14ac:dyDescent="0.3">
      <c r="A33" s="87" t="s">
        <v>397</v>
      </c>
      <c r="B33" s="90"/>
      <c r="C33" s="90"/>
      <c r="D33" s="90"/>
      <c r="E33" s="90"/>
      <c r="F33" s="91">
        <f t="shared" si="3"/>
        <v>0</v>
      </c>
      <c r="I33" s="363">
        <f t="shared" si="4"/>
        <v>0</v>
      </c>
      <c r="M33" s="364">
        <f>F33-'BS old'!E91</f>
        <v>0</v>
      </c>
    </row>
    <row r="34" spans="1:13" ht="22.5" customHeight="1" thickBot="1" x14ac:dyDescent="0.3">
      <c r="A34" s="87" t="s">
        <v>398</v>
      </c>
      <c r="B34" s="90"/>
      <c r="C34" s="90"/>
      <c r="D34" s="90"/>
      <c r="E34" s="90"/>
      <c r="F34" s="91">
        <f t="shared" si="3"/>
        <v>0</v>
      </c>
      <c r="I34" s="363">
        <f t="shared" si="4"/>
        <v>0</v>
      </c>
      <c r="M34" s="364">
        <f>F34-'BS old'!E92-'BS old'!E93</f>
        <v>0</v>
      </c>
    </row>
    <row r="35" spans="1:13" ht="22.5" customHeight="1" thickBot="1" x14ac:dyDescent="0.3">
      <c r="A35" s="87" t="s">
        <v>432</v>
      </c>
      <c r="B35" s="90"/>
      <c r="C35" s="90"/>
      <c r="D35" s="90"/>
      <c r="E35" s="90"/>
      <c r="F35" s="91">
        <f t="shared" si="3"/>
        <v>0</v>
      </c>
      <c r="I35" s="363">
        <f t="shared" si="4"/>
        <v>0</v>
      </c>
      <c r="M35" s="364">
        <f>F35-'BS old'!E94</f>
        <v>0</v>
      </c>
    </row>
    <row r="36" spans="1:13" ht="22.5" customHeight="1" thickBot="1" x14ac:dyDescent="0.3">
      <c r="A36" s="87" t="s">
        <v>399</v>
      </c>
      <c r="B36" s="90"/>
      <c r="C36" s="90"/>
      <c r="D36" s="90"/>
      <c r="E36" s="90"/>
      <c r="F36" s="91">
        <f t="shared" si="3"/>
        <v>0</v>
      </c>
      <c r="I36" s="363">
        <f t="shared" si="4"/>
        <v>0</v>
      </c>
      <c r="M36" s="364">
        <f>F36-'BS old'!E96</f>
        <v>0</v>
      </c>
    </row>
    <row r="37" spans="1:13" ht="22.5" customHeight="1" thickBot="1" x14ac:dyDescent="0.3">
      <c r="A37" s="87" t="s">
        <v>400</v>
      </c>
      <c r="B37" s="90"/>
      <c r="C37" s="90"/>
      <c r="D37" s="90"/>
      <c r="E37" s="90"/>
      <c r="F37" s="91">
        <f t="shared" si="3"/>
        <v>0</v>
      </c>
      <c r="I37" s="363">
        <f t="shared" si="4"/>
        <v>0</v>
      </c>
      <c r="M37" s="364">
        <f>F37-'BS old'!E97</f>
        <v>0</v>
      </c>
    </row>
    <row r="38" spans="1:13" ht="22.5" customHeight="1" thickBot="1" x14ac:dyDescent="0.3">
      <c r="A38" s="87" t="s">
        <v>401</v>
      </c>
      <c r="B38" s="90"/>
      <c r="C38" s="90"/>
      <c r="D38" s="90"/>
      <c r="E38" s="90"/>
      <c r="F38" s="91">
        <f t="shared" si="3"/>
        <v>0</v>
      </c>
      <c r="I38" s="363">
        <f t="shared" si="4"/>
        <v>0</v>
      </c>
      <c r="M38" s="364">
        <f>F38-'BS old'!E98</f>
        <v>0</v>
      </c>
    </row>
    <row r="39" spans="1:13" ht="22.5" customHeight="1" thickBot="1" x14ac:dyDescent="0.3">
      <c r="A39" s="87" t="s">
        <v>402</v>
      </c>
      <c r="B39" s="90"/>
      <c r="C39" s="90"/>
      <c r="D39" s="90"/>
      <c r="E39" s="90"/>
      <c r="F39" s="91">
        <f t="shared" si="3"/>
        <v>0</v>
      </c>
      <c r="I39" s="363">
        <f t="shared" si="4"/>
        <v>0</v>
      </c>
      <c r="M39" s="364">
        <f>F39-'BS old'!E100</f>
        <v>0</v>
      </c>
    </row>
    <row r="40" spans="1:13" ht="22.5" customHeight="1" thickBot="1" x14ac:dyDescent="0.3">
      <c r="A40" s="87" t="s">
        <v>433</v>
      </c>
      <c r="B40" s="90"/>
      <c r="C40" s="90"/>
      <c r="D40" s="90"/>
      <c r="E40" s="90"/>
      <c r="F40" s="91">
        <f t="shared" si="3"/>
        <v>0</v>
      </c>
      <c r="I40" s="363">
        <f t="shared" si="4"/>
        <v>0</v>
      </c>
      <c r="M40" s="364">
        <f>F40-'BS old'!E101</f>
        <v>0</v>
      </c>
    </row>
    <row r="41" spans="1:13" ht="22.5" customHeight="1" thickBot="1" x14ac:dyDescent="0.3">
      <c r="A41" s="87" t="s">
        <v>434</v>
      </c>
      <c r="B41" s="90"/>
      <c r="C41" s="90"/>
      <c r="D41" s="90"/>
      <c r="E41" s="90"/>
      <c r="F41" s="91">
        <f t="shared" si="3"/>
        <v>0</v>
      </c>
      <c r="I41" s="363">
        <f t="shared" si="4"/>
        <v>0</v>
      </c>
      <c r="M41" s="364">
        <f>F41-'BS old'!E102</f>
        <v>0</v>
      </c>
    </row>
    <row r="42" spans="1:13" ht="22.5" customHeight="1" thickBot="1" x14ac:dyDescent="0.3">
      <c r="A42" s="87" t="s">
        <v>403</v>
      </c>
      <c r="B42" s="90"/>
      <c r="C42" s="90"/>
      <c r="D42" s="90"/>
      <c r="E42" s="90"/>
      <c r="F42" s="91">
        <f t="shared" si="3"/>
        <v>0</v>
      </c>
      <c r="I42" s="363">
        <f t="shared" si="4"/>
        <v>0</v>
      </c>
      <c r="M42" s="365"/>
    </row>
    <row r="43" spans="1:13" ht="22.5" customHeight="1" thickBot="1" x14ac:dyDescent="0.3">
      <c r="A43" s="87" t="s">
        <v>404</v>
      </c>
      <c r="B43" s="90"/>
      <c r="C43" s="90"/>
      <c r="D43" s="90"/>
      <c r="E43" s="90"/>
      <c r="F43" s="91">
        <f>SUM(B43:E43)</f>
        <v>0</v>
      </c>
      <c r="I43" s="363">
        <f t="shared" si="4"/>
        <v>0</v>
      </c>
      <c r="M43" s="365"/>
    </row>
    <row r="44" spans="1:13" ht="22.5" customHeight="1" thickBot="1" x14ac:dyDescent="0.3">
      <c r="A44" s="88" t="s">
        <v>435</v>
      </c>
      <c r="B44" s="92"/>
      <c r="C44" s="92"/>
      <c r="D44" s="92"/>
      <c r="E44" s="92"/>
      <c r="F44" s="95">
        <f>SUM(B44:E44)</f>
        <v>0</v>
      </c>
      <c r="I44" s="363">
        <f t="shared" si="4"/>
        <v>0</v>
      </c>
      <c r="M44" s="365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61" priority="12" operator="lessThan">
      <formula>0</formula>
    </cfRule>
    <cfRule type="cellIs" dxfId="60" priority="13" operator="greaterThan">
      <formula>0</formula>
    </cfRule>
  </conditionalFormatting>
  <conditionalFormatting sqref="M1">
    <cfRule type="cellIs" priority="9" stopIfTrue="1" operator="greaterThan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340" hidden="1" customWidth="1" outlineLevel="1"/>
    <col min="9" max="11" width="12.7109375" style="341" hidden="1" customWidth="1" outlineLevel="1"/>
    <col min="12" max="12" width="18" style="345" customWidth="1" collapsed="1"/>
    <col min="14" max="14" width="27.42578125" style="347" customWidth="1"/>
    <col min="16" max="16" width="24.7109375" style="347" customWidth="1"/>
    <col min="17" max="17" width="27.7109375" customWidth="1"/>
  </cols>
  <sheetData>
    <row r="1" spans="1:16" x14ac:dyDescent="0.25">
      <c r="A1" s="96" t="s">
        <v>209</v>
      </c>
      <c r="B1" s="17"/>
      <c r="C1" s="17"/>
      <c r="D1" s="17"/>
      <c r="E1" s="17"/>
      <c r="F1" s="17"/>
      <c r="H1" s="1037" t="s">
        <v>1020</v>
      </c>
      <c r="I1" s="1038"/>
      <c r="J1" s="1038"/>
      <c r="K1" s="1038"/>
      <c r="L1" s="1039"/>
      <c r="N1" s="353" t="s">
        <v>1024</v>
      </c>
      <c r="P1" s="355" t="s">
        <v>1022</v>
      </c>
    </row>
    <row r="2" spans="1:16" ht="15.75" thickBot="1" x14ac:dyDescent="0.3">
      <c r="A2" s="17" t="s">
        <v>8</v>
      </c>
      <c r="B2" s="17"/>
      <c r="C2" s="17"/>
      <c r="D2" s="17"/>
      <c r="E2" s="17"/>
      <c r="F2" s="17"/>
      <c r="N2" s="363"/>
    </row>
    <row r="3" spans="1:16" ht="16.5" thickTop="1" thickBot="1" x14ac:dyDescent="0.3">
      <c r="A3" s="1048" t="s">
        <v>131</v>
      </c>
      <c r="B3" s="1034" t="s">
        <v>2</v>
      </c>
      <c r="C3" s="1035"/>
      <c r="D3" s="1035"/>
      <c r="E3" s="1035"/>
      <c r="F3" s="1036"/>
      <c r="N3" s="363"/>
    </row>
    <row r="4" spans="1:16" s="4" customFormat="1" ht="33" customHeight="1" thickTop="1" thickBot="1" x14ac:dyDescent="0.3">
      <c r="A4" s="1050"/>
      <c r="B4" s="18" t="s">
        <v>32</v>
      </c>
      <c r="C4" s="18" t="s">
        <v>124</v>
      </c>
      <c r="D4" s="99" t="s">
        <v>210</v>
      </c>
      <c r="E4" s="594" t="s">
        <v>211</v>
      </c>
      <c r="F4" s="18" t="s">
        <v>30</v>
      </c>
      <c r="H4" s="56" t="s">
        <v>32</v>
      </c>
      <c r="I4" s="56" t="s">
        <v>124</v>
      </c>
      <c r="J4" s="56" t="s">
        <v>210</v>
      </c>
      <c r="K4" s="56" t="s">
        <v>211</v>
      </c>
      <c r="L4" s="56" t="s">
        <v>30</v>
      </c>
      <c r="N4" s="56" t="s">
        <v>436</v>
      </c>
      <c r="P4" s="56" t="s">
        <v>30</v>
      </c>
    </row>
    <row r="5" spans="1:16" ht="21" customHeight="1" thickTop="1" thickBot="1" x14ac:dyDescent="0.3">
      <c r="A5" s="83" t="s">
        <v>212</v>
      </c>
      <c r="B5" s="82">
        <f>SUM(B6:B10)</f>
        <v>0</v>
      </c>
      <c r="C5" s="82">
        <f>SUM(C6:C10)</f>
        <v>0</v>
      </c>
      <c r="D5" s="82">
        <f t="shared" ref="D5:E5" si="0">SUM(D6:D10)</f>
        <v>0</v>
      </c>
      <c r="E5" s="82">
        <f t="shared" si="0"/>
        <v>0</v>
      </c>
      <c r="F5" s="140">
        <f>SUM(B5:E5)</f>
        <v>0</v>
      </c>
      <c r="H5" s="343">
        <f>SUM(B6:B10)-B5</f>
        <v>0</v>
      </c>
      <c r="I5" s="342">
        <f t="shared" ref="I5:K5" si="1">SUM(C6:C10)-C5</f>
        <v>0</v>
      </c>
      <c r="J5" s="342">
        <f t="shared" si="1"/>
        <v>0</v>
      </c>
      <c r="K5" s="342">
        <f t="shared" si="1"/>
        <v>0</v>
      </c>
      <c r="L5" s="346">
        <f>SUM(B5:E5)-F5</f>
        <v>0</v>
      </c>
      <c r="N5" s="354">
        <f>B5-F23</f>
        <v>0</v>
      </c>
      <c r="P5" s="354">
        <f>F5-'BS old'!$D$105-'BS old'!$D$107</f>
        <v>0</v>
      </c>
    </row>
    <row r="6" spans="1:16" ht="21" customHeight="1" thickTop="1" thickBot="1" x14ac:dyDescent="0.3">
      <c r="A6" s="105"/>
      <c r="B6" s="76"/>
      <c r="C6" s="76"/>
      <c r="D6" s="141"/>
      <c r="E6" s="141"/>
      <c r="F6" s="142">
        <f t="shared" ref="F6:F17" si="2">SUM(B6:E6)</f>
        <v>0</v>
      </c>
      <c r="L6" s="346">
        <f>SUM(B6:E6)-F6</f>
        <v>0</v>
      </c>
      <c r="N6" s="354">
        <f>B6-F24</f>
        <v>0</v>
      </c>
    </row>
    <row r="7" spans="1:16" ht="21" customHeight="1" thickBot="1" x14ac:dyDescent="0.3">
      <c r="A7" s="105"/>
      <c r="B7" s="76"/>
      <c r="C7" s="76"/>
      <c r="D7" s="117"/>
      <c r="E7" s="117"/>
      <c r="F7" s="142">
        <f t="shared" si="2"/>
        <v>0</v>
      </c>
      <c r="L7" s="346">
        <f t="shared" ref="L7:L10" si="3">SUM(B7:E7)-F7</f>
        <v>0</v>
      </c>
      <c r="N7" s="354">
        <f t="shared" ref="N7:N17" si="4">B7-F25</f>
        <v>0</v>
      </c>
    </row>
    <row r="8" spans="1:16" ht="21" customHeight="1" thickBot="1" x14ac:dyDescent="0.3">
      <c r="A8" s="105"/>
      <c r="B8" s="76"/>
      <c r="C8" s="76"/>
      <c r="D8" s="117"/>
      <c r="E8" s="117"/>
      <c r="F8" s="142">
        <f t="shared" si="2"/>
        <v>0</v>
      </c>
      <c r="L8" s="346">
        <f t="shared" si="3"/>
        <v>0</v>
      </c>
      <c r="N8" s="354">
        <f t="shared" si="4"/>
        <v>0</v>
      </c>
    </row>
    <row r="9" spans="1:16" ht="21" customHeight="1" thickBot="1" x14ac:dyDescent="0.3">
      <c r="A9" s="105"/>
      <c r="B9" s="76"/>
      <c r="C9" s="76"/>
      <c r="D9" s="117"/>
      <c r="E9" s="117"/>
      <c r="F9" s="142">
        <f t="shared" si="2"/>
        <v>0</v>
      </c>
      <c r="L9" s="346">
        <f t="shared" si="3"/>
        <v>0</v>
      </c>
      <c r="N9" s="354">
        <f t="shared" si="4"/>
        <v>0</v>
      </c>
    </row>
    <row r="10" spans="1:16" ht="21" customHeight="1" thickBot="1" x14ac:dyDescent="0.3">
      <c r="A10" s="147"/>
      <c r="B10" s="82"/>
      <c r="C10" s="82"/>
      <c r="D10" s="143"/>
      <c r="E10" s="143"/>
      <c r="F10" s="144">
        <f t="shared" si="2"/>
        <v>0</v>
      </c>
      <c r="L10" s="346">
        <f t="shared" si="3"/>
        <v>0</v>
      </c>
      <c r="N10" s="354">
        <f t="shared" si="4"/>
        <v>0</v>
      </c>
    </row>
    <row r="11" spans="1:16" ht="21" customHeight="1" thickTop="1" thickBot="1" x14ac:dyDescent="0.3">
      <c r="A11" s="83" t="s">
        <v>213</v>
      </c>
      <c r="B11" s="82">
        <f>SUM(B12:B17)</f>
        <v>0</v>
      </c>
      <c r="C11" s="82">
        <f>SUM(C12:C17)</f>
        <v>0</v>
      </c>
      <c r="D11" s="82">
        <f t="shared" ref="D11:E11" si="5">SUM(D12:D17)</f>
        <v>0</v>
      </c>
      <c r="E11" s="82">
        <f t="shared" si="5"/>
        <v>0</v>
      </c>
      <c r="F11" s="140">
        <f>SUM(B11:E11)</f>
        <v>0</v>
      </c>
      <c r="H11" s="343">
        <f>SUM(B12:B17)-B11</f>
        <v>0</v>
      </c>
      <c r="I11" s="342">
        <f t="shared" ref="I11:K11" si="6">SUM(C12:C17)-C11</f>
        <v>0</v>
      </c>
      <c r="J11" s="342">
        <f t="shared" si="6"/>
        <v>0</v>
      </c>
      <c r="K11" s="342">
        <f t="shared" si="6"/>
        <v>0</v>
      </c>
      <c r="L11" s="346">
        <f>SUM(B11:E11)-F11</f>
        <v>0</v>
      </c>
      <c r="N11" s="354">
        <f t="shared" si="4"/>
        <v>0</v>
      </c>
      <c r="P11" s="354">
        <f>F11-'BS old'!$D$106-'BS old'!$D$108</f>
        <v>0</v>
      </c>
    </row>
    <row r="12" spans="1:16" ht="21" customHeight="1" thickTop="1" thickBot="1" x14ac:dyDescent="0.3">
      <c r="A12" s="105"/>
      <c r="B12" s="76"/>
      <c r="C12" s="76"/>
      <c r="D12" s="141"/>
      <c r="E12" s="141"/>
      <c r="F12" s="142">
        <f t="shared" si="2"/>
        <v>0</v>
      </c>
      <c r="L12" s="346">
        <f>SUM(B12:E12)-F12</f>
        <v>0</v>
      </c>
      <c r="N12" s="354">
        <f t="shared" si="4"/>
        <v>0</v>
      </c>
    </row>
    <row r="13" spans="1:16" ht="21" customHeight="1" thickBot="1" x14ac:dyDescent="0.3">
      <c r="A13" s="105"/>
      <c r="B13" s="76"/>
      <c r="C13" s="76"/>
      <c r="D13" s="117"/>
      <c r="E13" s="117"/>
      <c r="F13" s="142">
        <f t="shared" si="2"/>
        <v>0</v>
      </c>
      <c r="L13" s="346">
        <f>SUM(B13:E13)-F13</f>
        <v>0</v>
      </c>
      <c r="N13" s="354">
        <f>B13-F31</f>
        <v>0</v>
      </c>
    </row>
    <row r="14" spans="1:16" ht="21" customHeight="1" thickBot="1" x14ac:dyDescent="0.3">
      <c r="A14" s="105"/>
      <c r="B14" s="76"/>
      <c r="C14" s="76"/>
      <c r="D14" s="117"/>
      <c r="E14" s="117"/>
      <c r="F14" s="142">
        <f t="shared" si="2"/>
        <v>0</v>
      </c>
      <c r="L14" s="346">
        <f t="shared" ref="L14:L17" si="7">SUM(B14:E14)-F14</f>
        <v>0</v>
      </c>
      <c r="N14" s="354">
        <f t="shared" si="4"/>
        <v>0</v>
      </c>
    </row>
    <row r="15" spans="1:16" ht="21" customHeight="1" thickBot="1" x14ac:dyDescent="0.3">
      <c r="A15" s="105"/>
      <c r="B15" s="76"/>
      <c r="C15" s="76"/>
      <c r="D15" s="117"/>
      <c r="E15" s="117"/>
      <c r="F15" s="142">
        <f t="shared" si="2"/>
        <v>0</v>
      </c>
      <c r="L15" s="346">
        <f t="shared" si="7"/>
        <v>0</v>
      </c>
      <c r="N15" s="354">
        <f t="shared" si="4"/>
        <v>0</v>
      </c>
    </row>
    <row r="16" spans="1:16" ht="21" customHeight="1" thickBot="1" x14ac:dyDescent="0.3">
      <c r="A16" s="105"/>
      <c r="B16" s="76"/>
      <c r="C16" s="76"/>
      <c r="D16" s="117"/>
      <c r="E16" s="117"/>
      <c r="F16" s="142">
        <f t="shared" si="2"/>
        <v>0</v>
      </c>
      <c r="L16" s="346">
        <f t="shared" si="7"/>
        <v>0</v>
      </c>
      <c r="N16" s="354">
        <f t="shared" si="4"/>
        <v>0</v>
      </c>
    </row>
    <row r="17" spans="1:16" ht="21" customHeight="1" thickBot="1" x14ac:dyDescent="0.3">
      <c r="A17" s="147"/>
      <c r="B17" s="78"/>
      <c r="C17" s="78"/>
      <c r="D17" s="145"/>
      <c r="E17" s="145"/>
      <c r="F17" s="146">
        <f t="shared" si="2"/>
        <v>0</v>
      </c>
      <c r="L17" s="346">
        <f t="shared" si="7"/>
        <v>0</v>
      </c>
      <c r="N17" s="354">
        <f t="shared" si="4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354"/>
    </row>
    <row r="19" spans="1:16" ht="16.5" x14ac:dyDescent="0.3">
      <c r="A19" s="2"/>
      <c r="N19" s="354"/>
    </row>
    <row r="20" spans="1:16" ht="15.75" thickBot="1" x14ac:dyDescent="0.3">
      <c r="A20" s="17" t="s">
        <v>15</v>
      </c>
      <c r="B20" s="17"/>
      <c r="C20" s="17"/>
      <c r="D20" s="17"/>
      <c r="E20" s="17"/>
      <c r="F20" s="17"/>
      <c r="N20" s="354"/>
    </row>
    <row r="21" spans="1:16" ht="16.5" thickTop="1" thickBot="1" x14ac:dyDescent="0.3">
      <c r="A21" s="1048" t="s">
        <v>131</v>
      </c>
      <c r="B21" s="1034" t="s">
        <v>3</v>
      </c>
      <c r="C21" s="1035"/>
      <c r="D21" s="1035"/>
      <c r="E21" s="1035"/>
      <c r="F21" s="1036"/>
      <c r="N21" s="354"/>
    </row>
    <row r="22" spans="1:16" s="4" customFormat="1" ht="35.25" thickTop="1" thickBot="1" x14ac:dyDescent="0.3">
      <c r="A22" s="1050"/>
      <c r="B22" s="18" t="s">
        <v>32</v>
      </c>
      <c r="C22" s="18" t="s">
        <v>124</v>
      </c>
      <c r="D22" s="99" t="s">
        <v>210</v>
      </c>
      <c r="E22" s="27" t="s">
        <v>211</v>
      </c>
      <c r="F22" s="18" t="s">
        <v>30</v>
      </c>
      <c r="H22" s="367"/>
      <c r="I22" s="366"/>
      <c r="J22" s="366"/>
      <c r="K22" s="366"/>
      <c r="L22" s="349"/>
      <c r="N22" s="354"/>
      <c r="P22" s="368"/>
    </row>
    <row r="23" spans="1:16" ht="21" customHeight="1" thickTop="1" thickBot="1" x14ac:dyDescent="0.3">
      <c r="A23" s="147" t="s">
        <v>212</v>
      </c>
      <c r="B23" s="82">
        <f>SUM(B24:B28)</f>
        <v>0</v>
      </c>
      <c r="C23" s="82">
        <f>SUM(C24:C28)</f>
        <v>0</v>
      </c>
      <c r="D23" s="82">
        <f t="shared" ref="D23" si="8">SUM(D24:D28)</f>
        <v>0</v>
      </c>
      <c r="E23" s="82">
        <f t="shared" ref="E23" si="9">SUM(E24:E28)</f>
        <v>0</v>
      </c>
      <c r="F23" s="140">
        <f>SUM(B23:E23)</f>
        <v>0</v>
      </c>
      <c r="H23" s="343">
        <f>SUM(B24:B28)-B23</f>
        <v>0</v>
      </c>
      <c r="I23" s="342">
        <f t="shared" ref="I23" si="10">SUM(C24:C28)-C23</f>
        <v>0</v>
      </c>
      <c r="J23" s="342">
        <f t="shared" ref="J23" si="11">SUM(D24:D28)-D23</f>
        <v>0</v>
      </c>
      <c r="K23" s="342">
        <f t="shared" ref="K23" si="12">SUM(E24:E28)-E23</f>
        <v>0</v>
      </c>
      <c r="L23" s="346">
        <f>SUM(B23:E23)-F23</f>
        <v>0</v>
      </c>
      <c r="N23" s="354"/>
      <c r="P23" s="354">
        <f>F23-'BS old'!E105-'BS old'!E107</f>
        <v>0</v>
      </c>
    </row>
    <row r="24" spans="1:16" ht="21" customHeight="1" thickTop="1" thickBot="1" x14ac:dyDescent="0.3">
      <c r="A24" s="105"/>
      <c r="B24" s="76"/>
      <c r="C24" s="76"/>
      <c r="D24" s="141"/>
      <c r="E24" s="141"/>
      <c r="F24" s="142">
        <f t="shared" ref="F24:F35" si="13">SUM(B24:E24)</f>
        <v>0</v>
      </c>
      <c r="L24" s="346">
        <f>SUM(B24:E24)-F24</f>
        <v>0</v>
      </c>
      <c r="N24" s="354"/>
    </row>
    <row r="25" spans="1:16" ht="21" customHeight="1" thickBot="1" x14ac:dyDescent="0.3">
      <c r="A25" s="105"/>
      <c r="B25" s="76"/>
      <c r="C25" s="76"/>
      <c r="D25" s="117"/>
      <c r="E25" s="117"/>
      <c r="F25" s="142">
        <f t="shared" si="13"/>
        <v>0</v>
      </c>
      <c r="L25" s="346">
        <f t="shared" ref="L25:L28" si="14">SUM(B25:E25)-F25</f>
        <v>0</v>
      </c>
      <c r="N25" s="354"/>
    </row>
    <row r="26" spans="1:16" ht="21" customHeight="1" thickBot="1" x14ac:dyDescent="0.3">
      <c r="A26" s="105"/>
      <c r="B26" s="76"/>
      <c r="C26" s="76"/>
      <c r="D26" s="117"/>
      <c r="E26" s="117"/>
      <c r="F26" s="142">
        <f t="shared" si="13"/>
        <v>0</v>
      </c>
      <c r="L26" s="346">
        <f t="shared" si="14"/>
        <v>0</v>
      </c>
      <c r="N26" s="354"/>
    </row>
    <row r="27" spans="1:16" ht="21" customHeight="1" thickBot="1" x14ac:dyDescent="0.3">
      <c r="A27" s="105"/>
      <c r="B27" s="76"/>
      <c r="C27" s="76"/>
      <c r="D27" s="117"/>
      <c r="E27" s="117"/>
      <c r="F27" s="142">
        <f t="shared" si="13"/>
        <v>0</v>
      </c>
      <c r="L27" s="346">
        <f t="shared" si="14"/>
        <v>0</v>
      </c>
      <c r="N27" s="354"/>
    </row>
    <row r="28" spans="1:16" ht="21" customHeight="1" thickBot="1" x14ac:dyDescent="0.3">
      <c r="A28" s="147"/>
      <c r="B28" s="82"/>
      <c r="C28" s="82"/>
      <c r="D28" s="143"/>
      <c r="E28" s="143"/>
      <c r="F28" s="144">
        <f t="shared" si="13"/>
        <v>0</v>
      </c>
      <c r="L28" s="346">
        <f t="shared" si="14"/>
        <v>0</v>
      </c>
      <c r="N28" s="354"/>
    </row>
    <row r="29" spans="1:16" ht="21" customHeight="1" thickTop="1" thickBot="1" x14ac:dyDescent="0.3">
      <c r="A29" s="147" t="s">
        <v>213</v>
      </c>
      <c r="B29" s="82">
        <f>SUM(B30:B34)</f>
        <v>0</v>
      </c>
      <c r="C29" s="82">
        <f>SUM(C30:C34)</f>
        <v>0</v>
      </c>
      <c r="D29" s="82">
        <f t="shared" ref="D29" si="15">SUM(D30:D34)</f>
        <v>0</v>
      </c>
      <c r="E29" s="82">
        <f t="shared" ref="E29" si="16">SUM(E30:E34)</f>
        <v>0</v>
      </c>
      <c r="F29" s="140">
        <f>SUM(B29:E29)</f>
        <v>0</v>
      </c>
      <c r="H29" s="343">
        <f>SUM(B30:B35)-B29</f>
        <v>0</v>
      </c>
      <c r="I29" s="342">
        <f t="shared" ref="I29" si="17">SUM(C30:C35)-C29</f>
        <v>0</v>
      </c>
      <c r="J29" s="342">
        <f t="shared" ref="J29" si="18">SUM(D30:D35)-D29</f>
        <v>0</v>
      </c>
      <c r="K29" s="342">
        <f t="shared" ref="K29" si="19">SUM(E30:E35)-E29</f>
        <v>0</v>
      </c>
      <c r="L29" s="346">
        <f>SUM(B29:E29)-F29</f>
        <v>0</v>
      </c>
      <c r="N29" s="354"/>
      <c r="P29" s="354">
        <f>F29-'BS old'!E106-'BS old'!E108</f>
        <v>0</v>
      </c>
    </row>
    <row r="30" spans="1:16" ht="21" customHeight="1" thickTop="1" thickBot="1" x14ac:dyDescent="0.3">
      <c r="A30" s="105"/>
      <c r="B30" s="76"/>
      <c r="C30" s="76"/>
      <c r="D30" s="141"/>
      <c r="E30" s="141"/>
      <c r="F30" s="142">
        <f t="shared" si="13"/>
        <v>0</v>
      </c>
      <c r="L30" s="346">
        <f>SUM(B30:E30)-F30</f>
        <v>0</v>
      </c>
      <c r="N30" s="354"/>
    </row>
    <row r="31" spans="1:16" ht="21" customHeight="1" thickBot="1" x14ac:dyDescent="0.3">
      <c r="A31" s="105"/>
      <c r="B31" s="76"/>
      <c r="C31" s="76"/>
      <c r="D31" s="117"/>
      <c r="E31" s="117"/>
      <c r="F31" s="142">
        <f t="shared" si="13"/>
        <v>0</v>
      </c>
      <c r="L31" s="346">
        <f t="shared" ref="L31:L35" si="20">SUM(B31:E31)-F31</f>
        <v>0</v>
      </c>
      <c r="N31" s="354"/>
    </row>
    <row r="32" spans="1:16" ht="21" customHeight="1" thickBot="1" x14ac:dyDescent="0.3">
      <c r="A32" s="105"/>
      <c r="B32" s="76"/>
      <c r="C32" s="76"/>
      <c r="D32" s="117"/>
      <c r="E32" s="117"/>
      <c r="F32" s="142">
        <f t="shared" si="13"/>
        <v>0</v>
      </c>
      <c r="L32" s="346">
        <f t="shared" si="20"/>
        <v>0</v>
      </c>
      <c r="N32" s="354"/>
    </row>
    <row r="33" spans="1:14" ht="21" customHeight="1" thickBot="1" x14ac:dyDescent="0.3">
      <c r="A33" s="105"/>
      <c r="B33" s="76"/>
      <c r="C33" s="76"/>
      <c r="D33" s="117"/>
      <c r="E33" s="117"/>
      <c r="F33" s="142">
        <f t="shared" si="13"/>
        <v>0</v>
      </c>
      <c r="L33" s="346">
        <f t="shared" si="20"/>
        <v>0</v>
      </c>
      <c r="N33" s="354"/>
    </row>
    <row r="34" spans="1:14" ht="21" customHeight="1" thickBot="1" x14ac:dyDescent="0.3">
      <c r="A34" s="105"/>
      <c r="B34" s="76"/>
      <c r="C34" s="76"/>
      <c r="D34" s="117"/>
      <c r="E34" s="117"/>
      <c r="F34" s="142">
        <f t="shared" si="13"/>
        <v>0</v>
      </c>
      <c r="L34" s="346">
        <f t="shared" si="20"/>
        <v>0</v>
      </c>
      <c r="N34" s="354"/>
    </row>
    <row r="35" spans="1:14" ht="21" customHeight="1" thickBot="1" x14ac:dyDescent="0.3">
      <c r="A35" s="147"/>
      <c r="B35" s="78"/>
      <c r="C35" s="78"/>
      <c r="D35" s="145"/>
      <c r="E35" s="145"/>
      <c r="F35" s="146">
        <f t="shared" si="13"/>
        <v>0</v>
      </c>
      <c r="L35" s="346">
        <f t="shared" si="20"/>
        <v>0</v>
      </c>
      <c r="N35" s="354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59" priority="31" operator="lessThan">
      <formula>0</formula>
    </cfRule>
    <cfRule type="cellIs" dxfId="58" priority="32" operator="greaterThan">
      <formula>0</formula>
    </cfRule>
  </conditionalFormatting>
  <conditionalFormatting sqref="H5:L36">
    <cfRule type="cellIs" dxfId="57" priority="26" operator="lessThan">
      <formula>0</formula>
    </cfRule>
    <cfRule type="cellIs" dxfId="56" priority="27" operator="greaterThan">
      <formula>0</formula>
    </cfRule>
    <cfRule type="cellIs" priority="28" stopIfTrue="1" operator="greaterThan">
      <formula>0</formula>
    </cfRule>
    <cfRule type="cellIs" priority="29" stopIfTrue="1" operator="greaterThan">
      <formula>0</formula>
    </cfRule>
    <cfRule type="cellIs" priority="30" stopIfTrue="1" operator="greaterThan">
      <formula>0</formula>
    </cfRule>
  </conditionalFormatting>
  <conditionalFormatting sqref="P1">
    <cfRule type="cellIs" priority="25" stopIfTrue="1" operator="greaterThan">
      <formula>0</formula>
    </cfRule>
  </conditionalFormatting>
  <conditionalFormatting sqref="N5:N17">
    <cfRule type="cellIs" dxfId="55" priority="23" operator="lessThan">
      <formula>0</formula>
    </cfRule>
    <cfRule type="cellIs" dxfId="54" priority="24" operator="greaterThan">
      <formula>0</formula>
    </cfRule>
  </conditionalFormatting>
  <conditionalFormatting sqref="P5:P29">
    <cfRule type="cellIs" dxfId="53" priority="21" operator="lessThan">
      <formula>0</formula>
    </cfRule>
    <cfRule type="cellIs" dxfId="52" priority="22" operator="greaterThan">
      <formula>0</formula>
    </cfRule>
  </conditionalFormatting>
  <conditionalFormatting sqref="L5">
    <cfRule type="cellIs" dxfId="51" priority="16" operator="lessThan">
      <formula>0</formula>
    </cfRule>
    <cfRule type="cellIs" dxfId="50" priority="17" operator="greaterThan">
      <formula>0</formula>
    </cfRule>
    <cfRule type="cellIs" priority="18" stopIfTrue="1" operator="greaterThan">
      <formula>0</formula>
    </cfRule>
    <cfRule type="cellIs" priority="19" stopIfTrue="1" operator="greaterThan">
      <formula>0</formula>
    </cfRule>
    <cfRule type="cellIs" priority="20" stopIfTrue="1" operator="greaterThan">
      <formula>0</formula>
    </cfRule>
  </conditionalFormatting>
  <conditionalFormatting sqref="L11">
    <cfRule type="cellIs" dxfId="49" priority="11" operator="lessThan">
      <formula>0</formula>
    </cfRule>
    <cfRule type="cellIs" dxfId="48" priority="12" operator="greaterThan">
      <formula>0</formula>
    </cfRule>
    <cfRule type="cellIs" priority="13" stopIfTrue="1" operator="greaterThan">
      <formula>0</formula>
    </cfRule>
    <cfRule type="cellIs" priority="14" stopIfTrue="1" operator="greaterThan">
      <formula>0</formula>
    </cfRule>
    <cfRule type="cellIs" priority="15" stopIfTrue="1" operator="greaterThan">
      <formula>0</formula>
    </cfRule>
  </conditionalFormatting>
  <conditionalFormatting sqref="L23">
    <cfRule type="cellIs" dxfId="47" priority="6" operator="lessThan">
      <formula>0</formula>
    </cfRule>
    <cfRule type="cellIs" dxfId="46" priority="7" operator="greaterThan">
      <formula>0</formula>
    </cfRule>
    <cfRule type="cellIs" priority="8" stopIfTrue="1" operator="greaterThan">
      <formula>0</formula>
    </cfRule>
    <cfRule type="cellIs" priority="9" stopIfTrue="1" operator="greaterThan">
      <formula>0</formula>
    </cfRule>
    <cfRule type="cellIs" priority="10" stopIfTrue="1" operator="greaterThan">
      <formula>0</formula>
    </cfRule>
  </conditionalFormatting>
  <conditionalFormatting sqref="L29">
    <cfRule type="cellIs" dxfId="45" priority="1" operator="lessThan">
      <formula>0</formula>
    </cfRule>
    <cfRule type="cellIs" dxfId="44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340" customWidth="1"/>
    <col min="6" max="6" width="25.28515625" style="345" customWidth="1"/>
    <col min="7" max="7" width="5.85546875" customWidth="1"/>
    <col min="8" max="8" width="29.42578125" style="340" customWidth="1"/>
    <col min="9" max="9" width="30.85546875" style="345" customWidth="1"/>
  </cols>
  <sheetData>
    <row r="1" spans="1:9" ht="17.25" thickBot="1" x14ac:dyDescent="0.35">
      <c r="A1" s="1" t="s">
        <v>214</v>
      </c>
      <c r="E1" s="1043" t="s">
        <v>1020</v>
      </c>
      <c r="F1" s="1045"/>
      <c r="H1" s="1043" t="s">
        <v>1022</v>
      </c>
      <c r="I1" s="1045"/>
    </row>
    <row r="2" spans="1:9" ht="26.25" customHeight="1" thickTop="1" thickBot="1" x14ac:dyDescent="0.3">
      <c r="A2" s="81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20.25" customHeight="1" thickTop="1" thickBot="1" x14ac:dyDescent="0.3">
      <c r="A3" s="11" t="s">
        <v>215</v>
      </c>
      <c r="B3" s="148"/>
      <c r="C3" s="149"/>
    </row>
    <row r="4" spans="1:9" ht="20.25" customHeight="1" thickBot="1" x14ac:dyDescent="0.3">
      <c r="A4" s="11" t="s">
        <v>437</v>
      </c>
      <c r="B4" s="148"/>
      <c r="C4" s="149"/>
    </row>
    <row r="5" spans="1:9" ht="20.25" customHeight="1" thickBot="1" x14ac:dyDescent="0.3">
      <c r="A5" s="41" t="s">
        <v>216</v>
      </c>
      <c r="B5" s="76">
        <f>B3+B4</f>
        <v>0</v>
      </c>
      <c r="C5" s="77">
        <f>C3+C4</f>
        <v>0</v>
      </c>
      <c r="E5" s="343">
        <f>SUM(B3:B4)-B5</f>
        <v>0</v>
      </c>
      <c r="F5" s="346">
        <f>SUM(C3:C4)-C5</f>
        <v>0</v>
      </c>
      <c r="H5" s="343">
        <f>B5-'BS old'!$D$121</f>
        <v>0</v>
      </c>
      <c r="I5" s="346">
        <f>C5-'BS old'!$E$121</f>
        <v>0</v>
      </c>
    </row>
    <row r="6" spans="1:9" ht="20.25" customHeight="1" thickBot="1" x14ac:dyDescent="0.3">
      <c r="A6" s="11" t="s">
        <v>217</v>
      </c>
      <c r="B6" s="76"/>
      <c r="C6" s="77"/>
    </row>
    <row r="7" spans="1:9" ht="20.25" customHeight="1" thickBot="1" x14ac:dyDescent="0.3">
      <c r="A7" s="11" t="s">
        <v>218</v>
      </c>
      <c r="B7" s="150"/>
      <c r="C7" s="123"/>
    </row>
    <row r="8" spans="1:9" ht="20.25" customHeight="1" thickBot="1" x14ac:dyDescent="0.3">
      <c r="A8" s="22" t="s">
        <v>219</v>
      </c>
      <c r="B8" s="143">
        <f>B6+B7</f>
        <v>0</v>
      </c>
      <c r="C8" s="124">
        <f>C6+C7</f>
        <v>0</v>
      </c>
      <c r="E8" s="343">
        <f>SUM(B6:B7)-B8</f>
        <v>0</v>
      </c>
      <c r="F8" s="346">
        <f>SUM(C6:C7)-C8</f>
        <v>0</v>
      </c>
      <c r="H8" s="343">
        <f>B8-'BS old'!$D$109</f>
        <v>0</v>
      </c>
      <c r="I8" s="346">
        <f>C8-'BS old'!$E$109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43" priority="1" operator="lessThan">
      <formula>0</formula>
    </cfRule>
    <cfRule type="cellIs" dxfId="4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340" customWidth="1"/>
    <col min="6" max="6" width="27.85546875" style="345" customWidth="1"/>
    <col min="7" max="7" width="10.42578125" customWidth="1"/>
    <col min="8" max="8" width="23.140625" style="340" customWidth="1"/>
    <col min="9" max="9" width="23.140625" style="345" customWidth="1"/>
  </cols>
  <sheetData>
    <row r="1" spans="1:9" ht="17.25" thickBot="1" x14ac:dyDescent="0.35">
      <c r="A1" s="1" t="s">
        <v>442</v>
      </c>
      <c r="E1" s="1043" t="s">
        <v>1020</v>
      </c>
      <c r="F1" s="1045"/>
      <c r="H1" s="1043" t="s">
        <v>1022</v>
      </c>
      <c r="I1" s="1045"/>
    </row>
    <row r="2" spans="1:9" ht="21.75" customHeight="1" thickTop="1" thickBot="1" x14ac:dyDescent="0.3">
      <c r="A2" s="56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21.75" customHeight="1" thickTop="1" thickBot="1" x14ac:dyDescent="0.3">
      <c r="A3" s="100" t="s">
        <v>234</v>
      </c>
      <c r="B3" s="76"/>
      <c r="C3" s="77"/>
    </row>
    <row r="4" spans="1:9" ht="21.75" customHeight="1" thickBot="1" x14ac:dyDescent="0.3">
      <c r="A4" s="68" t="s">
        <v>235</v>
      </c>
      <c r="B4" s="76"/>
      <c r="C4" s="77"/>
    </row>
    <row r="5" spans="1:9" ht="21.75" customHeight="1" thickBot="1" x14ac:dyDescent="0.3">
      <c r="A5" s="68" t="s">
        <v>236</v>
      </c>
      <c r="B5" s="76"/>
      <c r="C5" s="77"/>
    </row>
    <row r="6" spans="1:9" ht="21.75" customHeight="1" thickBot="1" x14ac:dyDescent="0.3">
      <c r="A6" s="68" t="s">
        <v>237</v>
      </c>
      <c r="B6" s="76"/>
      <c r="C6" s="77"/>
    </row>
    <row r="7" spans="1:9" ht="21.75" customHeight="1" thickBot="1" x14ac:dyDescent="0.3">
      <c r="A7" s="100" t="s">
        <v>238</v>
      </c>
      <c r="B7" s="76">
        <f>SUM(B4:B6)</f>
        <v>0</v>
      </c>
      <c r="C7" s="77">
        <f>SUM(C4:C6)</f>
        <v>0</v>
      </c>
      <c r="E7" s="343">
        <f>SUM(B4:B6)-B7</f>
        <v>0</v>
      </c>
      <c r="F7" s="346">
        <f>SUM(C4:C6)-C7</f>
        <v>0</v>
      </c>
    </row>
    <row r="8" spans="1:9" ht="21.75" customHeight="1" thickBot="1" x14ac:dyDescent="0.3">
      <c r="A8" s="100" t="s">
        <v>239</v>
      </c>
      <c r="B8" s="76"/>
      <c r="C8" s="77"/>
    </row>
    <row r="9" spans="1:9" ht="21.75" customHeight="1" thickBot="1" x14ac:dyDescent="0.3">
      <c r="A9" s="69" t="s">
        <v>240</v>
      </c>
      <c r="B9" s="82">
        <f>B3+B7+B8</f>
        <v>0</v>
      </c>
      <c r="C9" s="75">
        <f>C3+C7+C8</f>
        <v>0</v>
      </c>
      <c r="E9" s="343">
        <f>B3+B7+B8-B9</f>
        <v>0</v>
      </c>
      <c r="F9" s="346">
        <f>C3+C7+C8-C9</f>
        <v>0</v>
      </c>
      <c r="H9" s="343">
        <f>B9-'BS old'!$D$118</f>
        <v>0</v>
      </c>
      <c r="I9" s="346">
        <f>C9-'BS old'!$E$118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41" priority="4" operator="lessThan">
      <formula>0</formula>
    </cfRule>
    <cfRule type="cellIs" dxfId="40" priority="5" operator="greaterThan">
      <formula>0</formula>
    </cfRule>
  </conditionalFormatting>
  <conditionalFormatting sqref="H1">
    <cfRule type="cellIs" priority="3" stopIfTrue="1" operator="greaterThan">
      <formula>0</formula>
    </cfRule>
  </conditionalFormatting>
  <conditionalFormatting sqref="H9:I9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443</v>
      </c>
    </row>
    <row r="2" spans="1:6" s="4" customFormat="1" ht="21.75" customHeight="1" thickTop="1" thickBot="1" x14ac:dyDescent="0.3">
      <c r="A2" s="56" t="s">
        <v>241</v>
      </c>
      <c r="B2" s="35" t="s">
        <v>242</v>
      </c>
      <c r="C2" s="35" t="s">
        <v>243</v>
      </c>
      <c r="D2" s="35" t="s">
        <v>244</v>
      </c>
      <c r="E2" s="35" t="s">
        <v>245</v>
      </c>
      <c r="F2" s="35" t="s">
        <v>184</v>
      </c>
    </row>
    <row r="3" spans="1:6" ht="21.75" customHeight="1" thickTop="1" thickBot="1" x14ac:dyDescent="0.3">
      <c r="A3" s="105"/>
      <c r="B3" s="103"/>
      <c r="C3" s="76"/>
      <c r="D3" s="76"/>
      <c r="E3" s="76"/>
      <c r="F3" s="77"/>
    </row>
    <row r="4" spans="1:6" ht="21.75" customHeight="1" thickBot="1" x14ac:dyDescent="0.3">
      <c r="A4" s="105"/>
      <c r="B4" s="103"/>
      <c r="C4" s="76"/>
      <c r="D4" s="76"/>
      <c r="E4" s="76"/>
      <c r="F4" s="77"/>
    </row>
    <row r="5" spans="1:6" ht="21.75" customHeight="1" thickBot="1" x14ac:dyDescent="0.3">
      <c r="A5" s="105"/>
      <c r="B5" s="103"/>
      <c r="C5" s="76"/>
      <c r="D5" s="76"/>
      <c r="E5" s="76"/>
      <c r="F5" s="77"/>
    </row>
    <row r="6" spans="1:6" ht="21.75" customHeight="1" thickBot="1" x14ac:dyDescent="0.3">
      <c r="A6" s="106"/>
      <c r="B6" s="104"/>
      <c r="C6" s="82"/>
      <c r="D6" s="82"/>
      <c r="E6" s="82"/>
      <c r="F6" s="75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17" customWidth="1"/>
    <col min="2" max="2" width="8.28515625" style="17" customWidth="1"/>
    <col min="3" max="6" width="13.85546875" style="17" customWidth="1"/>
    <col min="7" max="7" width="23.28515625" style="17" customWidth="1"/>
    <col min="8" max="8" width="18.28515625" style="362" customWidth="1"/>
    <col min="9" max="9" width="18.28515625" style="361" customWidth="1"/>
    <col min="10" max="16384" width="9.140625" style="17"/>
  </cols>
  <sheetData>
    <row r="1" spans="1:9" ht="15" x14ac:dyDescent="0.25">
      <c r="A1" s="96" t="s">
        <v>444</v>
      </c>
      <c r="H1" s="1037" t="s">
        <v>1022</v>
      </c>
      <c r="I1" s="1039"/>
    </row>
    <row r="2" spans="1:9" ht="12" thickBot="1" x14ac:dyDescent="0.3">
      <c r="A2" s="17" t="s">
        <v>8</v>
      </c>
    </row>
    <row r="3" spans="1:9" ht="66.75" customHeight="1" thickTop="1" thickBot="1" x14ac:dyDescent="0.3">
      <c r="A3" s="16" t="s">
        <v>131</v>
      </c>
      <c r="B3" s="16" t="s">
        <v>246</v>
      </c>
      <c r="C3" s="47" t="s">
        <v>441</v>
      </c>
      <c r="D3" s="16" t="s">
        <v>247</v>
      </c>
      <c r="E3" s="16" t="s">
        <v>248</v>
      </c>
      <c r="F3" s="16" t="s">
        <v>249</v>
      </c>
      <c r="H3" s="56" t="s">
        <v>248</v>
      </c>
      <c r="I3" s="56" t="s">
        <v>249</v>
      </c>
    </row>
    <row r="4" spans="1:9" ht="21.75" customHeight="1" thickTop="1" thickBot="1" x14ac:dyDescent="0.3">
      <c r="A4" s="49" t="s">
        <v>250</v>
      </c>
      <c r="B4" s="84"/>
      <c r="C4" s="84"/>
      <c r="D4" s="84"/>
      <c r="E4" s="84"/>
      <c r="F4" s="80"/>
      <c r="H4" s="372">
        <f>SUM(E5:E7)-'BS old'!$D$134</f>
        <v>0</v>
      </c>
      <c r="I4" s="370">
        <f>SUM(F5:F7)-'BS old'!$E$134</f>
        <v>0</v>
      </c>
    </row>
    <row r="5" spans="1:9" ht="21.75" customHeight="1" thickTop="1" thickBot="1" x14ac:dyDescent="0.3">
      <c r="A5" s="68"/>
      <c r="B5" s="107"/>
      <c r="C5" s="110"/>
      <c r="D5" s="114"/>
      <c r="E5" s="76"/>
      <c r="F5" s="77"/>
    </row>
    <row r="6" spans="1:9" ht="21.75" customHeight="1" thickBot="1" x14ac:dyDescent="0.3">
      <c r="A6" s="68"/>
      <c r="B6" s="107"/>
      <c r="C6" s="110"/>
      <c r="D6" s="90"/>
      <c r="E6" s="76"/>
      <c r="F6" s="77"/>
    </row>
    <row r="7" spans="1:9" ht="21.75" customHeight="1" thickBot="1" x14ac:dyDescent="0.3">
      <c r="A7" s="68"/>
      <c r="B7" s="107"/>
      <c r="C7" s="110"/>
      <c r="D7" s="90"/>
      <c r="E7" s="76"/>
      <c r="F7" s="77"/>
    </row>
    <row r="8" spans="1:9" ht="21.75" customHeight="1" thickBot="1" x14ac:dyDescent="0.3">
      <c r="A8" s="97" t="s">
        <v>251</v>
      </c>
      <c r="B8" s="108"/>
      <c r="C8" s="111"/>
      <c r="D8" s="111"/>
      <c r="E8" s="111"/>
      <c r="F8" s="112"/>
      <c r="H8" s="372">
        <f>SUM(E9:E11)-'BS old'!$D$135</f>
        <v>0</v>
      </c>
      <c r="I8" s="370">
        <f>SUM(F9:F11)-'BS old'!$E$135</f>
        <v>0</v>
      </c>
    </row>
    <row r="9" spans="1:9" ht="21.75" customHeight="1" thickTop="1" thickBot="1" x14ac:dyDescent="0.3">
      <c r="A9" s="68"/>
      <c r="B9" s="107"/>
      <c r="C9" s="110"/>
      <c r="D9" s="90"/>
      <c r="E9" s="76"/>
      <c r="F9" s="77"/>
    </row>
    <row r="10" spans="1:9" ht="21.75" customHeight="1" thickBot="1" x14ac:dyDescent="0.3">
      <c r="A10" s="68"/>
      <c r="B10" s="107"/>
      <c r="C10" s="110"/>
      <c r="D10" s="90"/>
      <c r="E10" s="76"/>
      <c r="F10" s="77"/>
    </row>
    <row r="11" spans="1:9" ht="21.75" customHeight="1" thickBot="1" x14ac:dyDescent="0.3">
      <c r="A11" s="69"/>
      <c r="B11" s="109"/>
      <c r="C11" s="113"/>
      <c r="D11" s="92"/>
      <c r="E11" s="82"/>
      <c r="F11" s="75"/>
    </row>
    <row r="12" spans="1:9" ht="12" thickTop="1" x14ac:dyDescent="0.25">
      <c r="A12" s="96"/>
    </row>
    <row r="13" spans="1:9" ht="12" thickBot="1" x14ac:dyDescent="0.3">
      <c r="A13" s="17" t="s">
        <v>15</v>
      </c>
    </row>
    <row r="14" spans="1:9" ht="66.75" customHeight="1" thickTop="1" thickBot="1" x14ac:dyDescent="0.3">
      <c r="A14" s="16" t="s">
        <v>131</v>
      </c>
      <c r="B14" s="16" t="s">
        <v>246</v>
      </c>
      <c r="C14" s="47" t="s">
        <v>441</v>
      </c>
      <c r="D14" s="16" t="s">
        <v>247</v>
      </c>
      <c r="E14" s="16" t="s">
        <v>248</v>
      </c>
      <c r="F14" s="16" t="s">
        <v>249</v>
      </c>
    </row>
    <row r="15" spans="1:9" ht="21.75" customHeight="1" thickTop="1" thickBot="1" x14ac:dyDescent="0.3">
      <c r="A15" s="49" t="s">
        <v>438</v>
      </c>
      <c r="B15" s="84"/>
      <c r="C15" s="84"/>
      <c r="D15" s="84"/>
      <c r="E15" s="84"/>
      <c r="F15" s="80"/>
      <c r="H15" s="373"/>
      <c r="I15" s="371"/>
    </row>
    <row r="16" spans="1:9" ht="21.75" customHeight="1" thickTop="1" thickBot="1" x14ac:dyDescent="0.3">
      <c r="A16" s="68"/>
      <c r="B16" s="107"/>
      <c r="C16" s="110"/>
      <c r="D16" s="90"/>
      <c r="E16" s="76"/>
      <c r="F16" s="77"/>
    </row>
    <row r="17" spans="1:9" ht="21.75" customHeight="1" thickBot="1" x14ac:dyDescent="0.3">
      <c r="A17" s="68"/>
      <c r="B17" s="107"/>
      <c r="C17" s="110"/>
      <c r="D17" s="90"/>
      <c r="E17" s="76"/>
      <c r="F17" s="77"/>
    </row>
    <row r="18" spans="1:9" ht="21.75" customHeight="1" thickBot="1" x14ac:dyDescent="0.3">
      <c r="A18" s="68"/>
      <c r="B18" s="107"/>
      <c r="C18" s="110"/>
      <c r="D18" s="90"/>
      <c r="E18" s="76"/>
      <c r="F18" s="77"/>
    </row>
    <row r="19" spans="1:9" ht="21.75" customHeight="1" thickBot="1" x14ac:dyDescent="0.3">
      <c r="A19" s="97" t="s">
        <v>439</v>
      </c>
      <c r="B19" s="108"/>
      <c r="C19" s="111"/>
      <c r="D19" s="111"/>
      <c r="E19" s="111"/>
      <c r="F19" s="112"/>
      <c r="H19" s="372">
        <f>SUM(E20:E22,E24:E25)-'BS old'!$D$132</f>
        <v>0</v>
      </c>
      <c r="I19" s="370">
        <f>SUM(F20:F22,F24:F25)-'BS old'!$E$132</f>
        <v>0</v>
      </c>
    </row>
    <row r="20" spans="1:9" ht="21.75" customHeight="1" thickTop="1" thickBot="1" x14ac:dyDescent="0.3">
      <c r="A20" s="68"/>
      <c r="B20" s="107"/>
      <c r="C20" s="110"/>
      <c r="D20" s="90"/>
      <c r="E20" s="76"/>
      <c r="F20" s="77"/>
    </row>
    <row r="21" spans="1:9" ht="21.75" customHeight="1" thickBot="1" x14ac:dyDescent="0.3">
      <c r="A21" s="68"/>
      <c r="B21" s="107"/>
      <c r="C21" s="110"/>
      <c r="D21" s="90"/>
      <c r="E21" s="76"/>
      <c r="F21" s="77"/>
    </row>
    <row r="22" spans="1:9" ht="21.75" customHeight="1" thickBot="1" x14ac:dyDescent="0.3">
      <c r="A22" s="68"/>
      <c r="B22" s="107"/>
      <c r="C22" s="110"/>
      <c r="D22" s="90"/>
      <c r="E22" s="76"/>
      <c r="F22" s="77"/>
    </row>
    <row r="23" spans="1:9" ht="21.75" customHeight="1" thickBot="1" x14ac:dyDescent="0.3">
      <c r="A23" s="97" t="s">
        <v>440</v>
      </c>
      <c r="B23" s="108"/>
      <c r="C23" s="111"/>
      <c r="D23" s="111"/>
      <c r="E23" s="111"/>
      <c r="F23" s="112"/>
    </row>
    <row r="24" spans="1:9" ht="21.75" customHeight="1" thickTop="1" thickBot="1" x14ac:dyDescent="0.3">
      <c r="A24" s="68"/>
      <c r="B24" s="107"/>
      <c r="C24" s="110"/>
      <c r="D24" s="90"/>
      <c r="E24" s="76"/>
      <c r="F24" s="77"/>
    </row>
    <row r="25" spans="1:9" ht="21.75" customHeight="1" thickBot="1" x14ac:dyDescent="0.3">
      <c r="A25" s="69"/>
      <c r="B25" s="109"/>
      <c r="C25" s="113"/>
      <c r="D25" s="92"/>
      <c r="E25" s="82"/>
      <c r="F25" s="75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H4:I8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445</v>
      </c>
    </row>
    <row r="2" spans="1:3" ht="24" thickTop="1" thickBot="1" x14ac:dyDescent="0.3">
      <c r="A2" s="81" t="s">
        <v>131</v>
      </c>
      <c r="B2" s="35" t="s">
        <v>2</v>
      </c>
      <c r="C2" s="35" t="s">
        <v>3</v>
      </c>
    </row>
    <row r="3" spans="1:3" ht="23.25" customHeight="1" thickTop="1" thickBot="1" x14ac:dyDescent="0.3">
      <c r="A3" s="41" t="s">
        <v>220</v>
      </c>
      <c r="B3" s="76"/>
      <c r="C3" s="77"/>
    </row>
    <row r="4" spans="1:3" ht="23.25" customHeight="1" thickBot="1" x14ac:dyDescent="0.3">
      <c r="A4" s="11" t="s">
        <v>221</v>
      </c>
      <c r="B4" s="76"/>
      <c r="C4" s="77"/>
    </row>
    <row r="5" spans="1:3" ht="23.25" customHeight="1" thickBot="1" x14ac:dyDescent="0.3">
      <c r="A5" s="11" t="s">
        <v>222</v>
      </c>
      <c r="B5" s="76"/>
      <c r="C5" s="77"/>
    </row>
    <row r="6" spans="1:3" ht="23.25" customHeight="1" thickBot="1" x14ac:dyDescent="0.3">
      <c r="A6" s="41" t="s">
        <v>223</v>
      </c>
      <c r="B6" s="76"/>
      <c r="C6" s="77"/>
    </row>
    <row r="7" spans="1:3" ht="23.25" customHeight="1" thickBot="1" x14ac:dyDescent="0.3">
      <c r="A7" s="11" t="s">
        <v>221</v>
      </c>
      <c r="B7" s="76"/>
      <c r="C7" s="77"/>
    </row>
    <row r="8" spans="1:3" ht="23.25" customHeight="1" thickBot="1" x14ac:dyDescent="0.3">
      <c r="A8" s="11" t="s">
        <v>222</v>
      </c>
      <c r="B8" s="76"/>
      <c r="C8" s="77"/>
    </row>
    <row r="9" spans="1:3" ht="23.25" customHeight="1" thickBot="1" x14ac:dyDescent="0.3">
      <c r="A9" s="41" t="s">
        <v>224</v>
      </c>
      <c r="B9" s="76"/>
      <c r="C9" s="77"/>
    </row>
    <row r="10" spans="1:3" ht="23.25" customHeight="1" thickBot="1" x14ac:dyDescent="0.3">
      <c r="A10" s="41" t="s">
        <v>225</v>
      </c>
      <c r="B10" s="76"/>
      <c r="C10" s="77"/>
    </row>
    <row r="11" spans="1:3" ht="23.25" customHeight="1" thickBot="1" x14ac:dyDescent="0.3">
      <c r="A11" s="41" t="s">
        <v>226</v>
      </c>
      <c r="B11" s="110">
        <v>0.19</v>
      </c>
      <c r="C11" s="115">
        <v>0.19</v>
      </c>
    </row>
    <row r="12" spans="1:3" ht="23.25" customHeight="1" thickBot="1" x14ac:dyDescent="0.3">
      <c r="A12" s="41" t="s">
        <v>227</v>
      </c>
      <c r="B12" s="76"/>
      <c r="C12" s="77"/>
    </row>
    <row r="13" spans="1:3" ht="23.25" customHeight="1" thickBot="1" x14ac:dyDescent="0.3">
      <c r="A13" s="41" t="s">
        <v>228</v>
      </c>
      <c r="B13" s="76"/>
      <c r="C13" s="77"/>
    </row>
    <row r="14" spans="1:3" ht="23.25" customHeight="1" thickBot="1" x14ac:dyDescent="0.3">
      <c r="A14" s="11" t="s">
        <v>229</v>
      </c>
      <c r="B14" s="76"/>
      <c r="C14" s="77"/>
    </row>
    <row r="15" spans="1:3" ht="23.25" customHeight="1" thickBot="1" x14ac:dyDescent="0.3">
      <c r="A15" s="11" t="s">
        <v>230</v>
      </c>
      <c r="B15" s="76"/>
      <c r="C15" s="77"/>
    </row>
    <row r="16" spans="1:3" ht="23.25" customHeight="1" thickBot="1" x14ac:dyDescent="0.3">
      <c r="A16" s="101" t="s">
        <v>231</v>
      </c>
      <c r="B16" s="76"/>
      <c r="C16" s="77"/>
    </row>
    <row r="17" spans="1:3" ht="23.25" customHeight="1" thickBot="1" x14ac:dyDescent="0.3">
      <c r="A17" s="102" t="s">
        <v>232</v>
      </c>
      <c r="B17" s="76"/>
      <c r="C17" s="77"/>
    </row>
    <row r="18" spans="1:3" ht="23.25" customHeight="1" thickBot="1" x14ac:dyDescent="0.3">
      <c r="A18" s="11" t="s">
        <v>233</v>
      </c>
      <c r="B18" s="76"/>
      <c r="C18" s="77"/>
    </row>
    <row r="19" spans="1:3" ht="23.25" customHeight="1" thickBot="1" x14ac:dyDescent="0.3">
      <c r="A19" s="13" t="s">
        <v>230</v>
      </c>
      <c r="B19" s="82"/>
      <c r="C19" s="75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340" customWidth="1"/>
    <col min="6" max="6" width="26" style="345" customWidth="1"/>
    <col min="7" max="7" width="5.140625" customWidth="1"/>
    <col min="8" max="8" width="22.5703125" style="376" customWidth="1"/>
    <col min="9" max="9" width="22.5703125" style="375" customWidth="1"/>
  </cols>
  <sheetData>
    <row r="1" spans="1:9" ht="17.25" thickBot="1" x14ac:dyDescent="0.3">
      <c r="A1" s="374" t="s">
        <v>252</v>
      </c>
      <c r="E1" s="1043" t="s">
        <v>1020</v>
      </c>
      <c r="F1" s="1045"/>
      <c r="G1" s="350"/>
      <c r="H1" s="1056" t="s">
        <v>1022</v>
      </c>
      <c r="I1" s="1057"/>
    </row>
    <row r="2" spans="1:9" ht="23.25" customHeight="1" thickTop="1" thickBot="1" x14ac:dyDescent="0.3">
      <c r="A2" s="81" t="s">
        <v>1</v>
      </c>
      <c r="B2" s="35" t="s">
        <v>2</v>
      </c>
      <c r="C2" s="35" t="s">
        <v>3</v>
      </c>
      <c r="E2" s="56" t="s">
        <v>2</v>
      </c>
      <c r="F2" s="56" t="s">
        <v>3</v>
      </c>
      <c r="H2" s="377" t="s">
        <v>2</v>
      </c>
      <c r="I2" s="377" t="s">
        <v>3</v>
      </c>
    </row>
    <row r="3" spans="1:9" ht="23.25" customHeight="1" thickTop="1" thickBot="1" x14ac:dyDescent="0.3">
      <c r="A3" s="70" t="s">
        <v>253</v>
      </c>
      <c r="B3" s="82">
        <f>SUM(B4:B5)</f>
        <v>0</v>
      </c>
      <c r="C3" s="75">
        <f>SUM(C4:C5)</f>
        <v>0</v>
      </c>
      <c r="E3" s="343">
        <f>SUM(B4:B5)-B3</f>
        <v>0</v>
      </c>
      <c r="F3" s="346">
        <f>SUM(C4:C5)-C3</f>
        <v>0</v>
      </c>
      <c r="H3" s="616">
        <f>B3-'BS old'!$D$137</f>
        <v>0</v>
      </c>
      <c r="I3" s="617">
        <f>C3-'BS old'!$E$137</f>
        <v>0</v>
      </c>
    </row>
    <row r="4" spans="1:9" ht="23.25" customHeight="1" thickTop="1" thickBot="1" x14ac:dyDescent="0.3">
      <c r="A4" s="11"/>
      <c r="B4" s="76"/>
      <c r="C4" s="77"/>
      <c r="H4" s="378"/>
      <c r="I4" s="379"/>
    </row>
    <row r="5" spans="1:9" ht="23.25" customHeight="1" thickBot="1" x14ac:dyDescent="0.3">
      <c r="A5" s="13"/>
      <c r="B5" s="82"/>
      <c r="C5" s="75"/>
      <c r="H5" s="378"/>
      <c r="I5" s="379"/>
    </row>
    <row r="6" spans="1:9" ht="23.25" customHeight="1" thickTop="1" thickBot="1" x14ac:dyDescent="0.3">
      <c r="A6" s="22" t="s">
        <v>254</v>
      </c>
      <c r="B6" s="82">
        <f>SUM(B7:B8)</f>
        <v>0</v>
      </c>
      <c r="C6" s="75">
        <f>SUM(C7:C8)</f>
        <v>0</v>
      </c>
      <c r="E6" s="343">
        <f>SUM(B7:B8)-B6</f>
        <v>0</v>
      </c>
      <c r="F6" s="346">
        <f>SUM(C7:C8)-C6</f>
        <v>0</v>
      </c>
      <c r="H6" s="616">
        <f>B6-'BS old'!$D$138</f>
        <v>0</v>
      </c>
      <c r="I6" s="617">
        <f>C6-'BS old'!$E$138</f>
        <v>0</v>
      </c>
    </row>
    <row r="7" spans="1:9" ht="23.25" customHeight="1" thickTop="1" thickBot="1" x14ac:dyDescent="0.3">
      <c r="A7" s="11"/>
      <c r="B7" s="76"/>
      <c r="C7" s="77"/>
      <c r="H7" s="378"/>
      <c r="I7" s="379"/>
    </row>
    <row r="8" spans="1:9" ht="23.25" customHeight="1" thickBot="1" x14ac:dyDescent="0.3">
      <c r="A8" s="13"/>
      <c r="B8" s="82"/>
      <c r="C8" s="75"/>
      <c r="H8" s="378"/>
      <c r="I8" s="379"/>
    </row>
    <row r="9" spans="1:9" ht="23.25" customHeight="1" thickTop="1" thickBot="1" x14ac:dyDescent="0.3">
      <c r="A9" s="22" t="s">
        <v>446</v>
      </c>
      <c r="B9" s="82">
        <f>SUM(B10:B12)</f>
        <v>0</v>
      </c>
      <c r="C9" s="75">
        <f>SUM(C10:C12)</f>
        <v>0</v>
      </c>
      <c r="E9" s="343">
        <f>SUM(B10:B12)-B9</f>
        <v>0</v>
      </c>
      <c r="F9" s="346">
        <f>SUM(C10:C12)-C9</f>
        <v>0</v>
      </c>
      <c r="H9" s="616">
        <f>B9-'BS old'!$D$139</f>
        <v>0</v>
      </c>
      <c r="I9" s="617">
        <f>C9-'BS old'!$E$139</f>
        <v>0</v>
      </c>
    </row>
    <row r="10" spans="1:9" ht="23.25" customHeight="1" thickTop="1" thickBot="1" x14ac:dyDescent="0.3">
      <c r="A10" s="11"/>
      <c r="B10" s="76"/>
      <c r="C10" s="77"/>
      <c r="H10" s="378"/>
      <c r="I10" s="379"/>
    </row>
    <row r="11" spans="1:9" ht="23.25" customHeight="1" thickBot="1" x14ac:dyDescent="0.3">
      <c r="A11" s="11"/>
      <c r="B11" s="76"/>
      <c r="C11" s="77"/>
      <c r="H11" s="378"/>
      <c r="I11" s="379"/>
    </row>
    <row r="12" spans="1:9" ht="23.25" customHeight="1" thickBot="1" x14ac:dyDescent="0.3">
      <c r="A12" s="13"/>
      <c r="B12" s="82"/>
      <c r="C12" s="75"/>
      <c r="H12" s="378"/>
      <c r="I12" s="379"/>
    </row>
    <row r="13" spans="1:9" ht="23.25" customHeight="1" thickTop="1" thickBot="1" x14ac:dyDescent="0.3">
      <c r="A13" s="22" t="s">
        <v>447</v>
      </c>
      <c r="B13" s="82">
        <f>SUM(B14:B16)</f>
        <v>0</v>
      </c>
      <c r="C13" s="75">
        <f>SUM(C14:C16)</f>
        <v>0</v>
      </c>
      <c r="E13" s="343">
        <f>SUM(B14:B16)-B13</f>
        <v>0</v>
      </c>
      <c r="F13" s="346">
        <f>SUM(C14:C16)-C13</f>
        <v>0</v>
      </c>
      <c r="H13" s="616">
        <f>B13-'BS old'!$D$140</f>
        <v>0</v>
      </c>
      <c r="I13" s="617">
        <f>C13-'BS old'!$E$140</f>
        <v>0</v>
      </c>
    </row>
    <row r="14" spans="1:9" ht="23.25" customHeight="1" thickTop="1" thickBot="1" x14ac:dyDescent="0.3">
      <c r="A14" s="11"/>
      <c r="B14" s="76"/>
      <c r="C14" s="77"/>
    </row>
    <row r="15" spans="1:9" ht="23.25" customHeight="1" thickBot="1" x14ac:dyDescent="0.3">
      <c r="A15" s="116"/>
      <c r="B15" s="117"/>
      <c r="C15" s="118"/>
    </row>
    <row r="16" spans="1:9" ht="23.25" customHeight="1" thickBot="1" x14ac:dyDescent="0.3">
      <c r="A16" s="13"/>
      <c r="B16" s="82"/>
      <c r="C16" s="75"/>
    </row>
    <row r="17" ht="15.75" thickTop="1" x14ac:dyDescent="0.25"/>
  </sheetData>
  <mergeCells count="2">
    <mergeCell ref="E1:F1"/>
    <mergeCell ref="H1:I1"/>
  </mergeCells>
  <conditionalFormatting sqref="E3:F13">
    <cfRule type="cellIs" dxfId="33" priority="4" operator="lessThan">
      <formula>0</formula>
    </cfRule>
    <cfRule type="cellIs" dxfId="32" priority="5" operator="greaterThan">
      <formula>0</formula>
    </cfRule>
  </conditionalFormatting>
  <conditionalFormatting sqref="H3:I13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17" t="s">
        <v>8</v>
      </c>
      <c r="B2" s="17"/>
      <c r="C2" s="17"/>
      <c r="D2" s="17"/>
      <c r="E2" s="17"/>
    </row>
    <row r="3" spans="1:5" ht="16.5" thickTop="1" thickBot="1" x14ac:dyDescent="0.3">
      <c r="A3" s="1048" t="s">
        <v>131</v>
      </c>
      <c r="B3" s="1027" t="s">
        <v>256</v>
      </c>
      <c r="C3" s="1033"/>
      <c r="D3" s="1025" t="s">
        <v>257</v>
      </c>
      <c r="E3" s="17"/>
    </row>
    <row r="4" spans="1:5" ht="16.5" thickTop="1" thickBot="1" x14ac:dyDescent="0.3">
      <c r="A4" s="1050"/>
      <c r="B4" s="18" t="s">
        <v>258</v>
      </c>
      <c r="C4" s="66" t="s">
        <v>259</v>
      </c>
      <c r="D4" s="1026"/>
      <c r="E4" s="17"/>
    </row>
    <row r="5" spans="1:5" ht="18.75" customHeight="1" thickTop="1" thickBot="1" x14ac:dyDescent="0.3">
      <c r="A5" s="22" t="s">
        <v>260</v>
      </c>
      <c r="B5" s="55"/>
      <c r="C5" s="55"/>
      <c r="D5" s="57"/>
      <c r="E5" s="17"/>
    </row>
    <row r="6" spans="1:5" ht="18.75" customHeight="1" thickTop="1" thickBot="1" x14ac:dyDescent="0.3">
      <c r="A6" s="11"/>
      <c r="B6" s="76"/>
      <c r="C6" s="76"/>
      <c r="D6" s="77"/>
      <c r="E6" s="17"/>
    </row>
    <row r="7" spans="1:5" ht="18.75" customHeight="1" thickBot="1" x14ac:dyDescent="0.3">
      <c r="A7" s="11"/>
      <c r="B7" s="76"/>
      <c r="C7" s="76"/>
      <c r="D7" s="77"/>
      <c r="E7" s="17"/>
    </row>
    <row r="8" spans="1:5" ht="18.75" customHeight="1" thickBot="1" x14ac:dyDescent="0.3">
      <c r="A8" s="11"/>
      <c r="B8" s="76"/>
      <c r="C8" s="76"/>
      <c r="D8" s="77"/>
      <c r="E8" s="17"/>
    </row>
    <row r="9" spans="1:5" ht="18.75" customHeight="1" thickBot="1" x14ac:dyDescent="0.3">
      <c r="A9" s="13"/>
      <c r="B9" s="82"/>
      <c r="C9" s="150"/>
      <c r="D9" s="75"/>
      <c r="E9" s="17"/>
    </row>
    <row r="10" spans="1:5" ht="18.75" customHeight="1" thickTop="1" thickBot="1" x14ac:dyDescent="0.3">
      <c r="A10" s="22" t="s">
        <v>261</v>
      </c>
      <c r="B10" s="82"/>
      <c r="C10" s="151"/>
      <c r="D10" s="75"/>
      <c r="E10" s="17"/>
    </row>
    <row r="11" spans="1:5" ht="18.75" customHeight="1" thickTop="1" thickBot="1" x14ac:dyDescent="0.3">
      <c r="A11" s="11"/>
      <c r="B11" s="76"/>
      <c r="C11" s="76"/>
      <c r="D11" s="77"/>
      <c r="E11" s="17"/>
    </row>
    <row r="12" spans="1:5" ht="18.75" customHeight="1" thickBot="1" x14ac:dyDescent="0.3">
      <c r="A12" s="11"/>
      <c r="B12" s="76"/>
      <c r="C12" s="76"/>
      <c r="D12" s="77"/>
      <c r="E12" s="17"/>
    </row>
    <row r="13" spans="1:5" ht="18.75" customHeight="1" thickBot="1" x14ac:dyDescent="0.3">
      <c r="A13" s="11"/>
      <c r="B13" s="76"/>
      <c r="C13" s="76"/>
      <c r="D13" s="77"/>
      <c r="E13" s="17"/>
    </row>
    <row r="14" spans="1:5" ht="18.75" customHeight="1" thickBot="1" x14ac:dyDescent="0.3">
      <c r="A14" s="22"/>
      <c r="B14" s="82"/>
      <c r="C14" s="82"/>
      <c r="D14" s="75"/>
      <c r="E14" s="17"/>
    </row>
    <row r="15" spans="1:5" ht="15.75" thickTop="1" x14ac:dyDescent="0.25">
      <c r="A15" s="17"/>
      <c r="B15" s="17"/>
      <c r="C15" s="17"/>
      <c r="D15" s="17"/>
      <c r="E15" s="17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x14ac:dyDescent="0.25">
      <c r="A2" s="17"/>
      <c r="B2" s="17"/>
      <c r="C2" s="17"/>
      <c r="D2" s="17"/>
      <c r="E2" s="17"/>
    </row>
    <row r="3" spans="1:5" ht="15.75" thickBot="1" x14ac:dyDescent="0.3">
      <c r="A3" s="17" t="s">
        <v>15</v>
      </c>
      <c r="B3" s="17"/>
      <c r="C3" s="17"/>
      <c r="D3" s="17"/>
      <c r="E3" s="17"/>
    </row>
    <row r="4" spans="1:5" ht="28.5" customHeight="1" thickTop="1" thickBot="1" x14ac:dyDescent="0.3">
      <c r="A4" s="1048" t="s">
        <v>131</v>
      </c>
      <c r="B4" s="1027" t="s">
        <v>2</v>
      </c>
      <c r="C4" s="1028"/>
      <c r="D4" s="1027" t="s">
        <v>3</v>
      </c>
      <c r="E4" s="1028"/>
    </row>
    <row r="5" spans="1:5" ht="17.25" customHeight="1" thickTop="1" thickBot="1" x14ac:dyDescent="0.3">
      <c r="A5" s="1049"/>
      <c r="B5" s="1027" t="s">
        <v>262</v>
      </c>
      <c r="C5" s="1028"/>
      <c r="D5" s="1027" t="s">
        <v>262</v>
      </c>
      <c r="E5" s="1028"/>
    </row>
    <row r="6" spans="1:5" ht="24" thickTop="1" thickBot="1" x14ac:dyDescent="0.3">
      <c r="A6" s="1050"/>
      <c r="B6" s="18" t="s">
        <v>263</v>
      </c>
      <c r="C6" s="18" t="s">
        <v>264</v>
      </c>
      <c r="D6" s="18" t="s">
        <v>263</v>
      </c>
      <c r="E6" s="18" t="s">
        <v>264</v>
      </c>
    </row>
    <row r="7" spans="1:5" ht="35.25" thickTop="1" thickBot="1" x14ac:dyDescent="0.3">
      <c r="A7" s="22" t="s">
        <v>260</v>
      </c>
      <c r="B7" s="55"/>
      <c r="C7" s="55"/>
      <c r="D7" s="57"/>
      <c r="E7" s="57"/>
    </row>
    <row r="8" spans="1:5" ht="18.75" customHeight="1" thickTop="1" thickBot="1" x14ac:dyDescent="0.3">
      <c r="A8" s="11"/>
      <c r="B8" s="76"/>
      <c r="C8" s="76"/>
      <c r="D8" s="77"/>
      <c r="E8" s="77"/>
    </row>
    <row r="9" spans="1:5" ht="18.75" customHeight="1" thickBot="1" x14ac:dyDescent="0.3">
      <c r="A9" s="11"/>
      <c r="B9" s="76"/>
      <c r="C9" s="76"/>
      <c r="D9" s="77"/>
      <c r="E9" s="77"/>
    </row>
    <row r="10" spans="1:5" ht="18.75" customHeight="1" thickBot="1" x14ac:dyDescent="0.3">
      <c r="A10" s="11"/>
      <c r="B10" s="76"/>
      <c r="C10" s="76"/>
      <c r="D10" s="77"/>
      <c r="E10" s="77"/>
    </row>
    <row r="11" spans="1:5" ht="18.75" customHeight="1" thickBot="1" x14ac:dyDescent="0.3">
      <c r="A11" s="13"/>
      <c r="B11" s="82"/>
      <c r="C11" s="150"/>
      <c r="D11" s="75"/>
      <c r="E11" s="75"/>
    </row>
    <row r="12" spans="1:5" ht="24" thickTop="1" thickBot="1" x14ac:dyDescent="0.3">
      <c r="A12" s="22" t="s">
        <v>261</v>
      </c>
      <c r="B12" s="82"/>
      <c r="C12" s="151"/>
      <c r="D12" s="75"/>
      <c r="E12" s="75"/>
    </row>
    <row r="13" spans="1:5" ht="18.75" customHeight="1" thickTop="1" thickBot="1" x14ac:dyDescent="0.3">
      <c r="A13" s="11"/>
      <c r="B13" s="76"/>
      <c r="C13" s="76"/>
      <c r="D13" s="77"/>
      <c r="E13" s="77"/>
    </row>
    <row r="14" spans="1:5" ht="18.75" customHeight="1" thickBot="1" x14ac:dyDescent="0.3">
      <c r="A14" s="11"/>
      <c r="B14" s="76"/>
      <c r="C14" s="76"/>
      <c r="D14" s="77"/>
      <c r="E14" s="77"/>
    </row>
    <row r="15" spans="1:5" ht="18.75" customHeight="1" thickBot="1" x14ac:dyDescent="0.3">
      <c r="A15" s="11"/>
      <c r="B15" s="76"/>
      <c r="C15" s="76"/>
      <c r="D15" s="77"/>
      <c r="E15" s="77"/>
    </row>
    <row r="16" spans="1:5" ht="18.75" customHeight="1" thickBot="1" x14ac:dyDescent="0.3">
      <c r="A16" s="22"/>
      <c r="B16" s="82"/>
      <c r="C16" s="82"/>
      <c r="D16" s="75"/>
      <c r="E16" s="75"/>
    </row>
    <row r="17" spans="1:5" ht="15.75" thickTop="1" x14ac:dyDescent="0.25">
      <c r="A17" s="17"/>
      <c r="B17" s="17"/>
      <c r="C17" s="17"/>
      <c r="D17" s="17"/>
      <c r="E17" s="17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RowHeight="15" outlineLevelCol="1" x14ac:dyDescent="0.25"/>
  <cols>
    <col min="1" max="1" width="29.42578125" customWidth="1"/>
    <col min="2" max="9" width="12.5703125" customWidth="1"/>
    <col min="10" max="10" width="9.140625" style="345"/>
    <col min="11" max="11" width="9.140625" style="607" customWidth="1" outlineLevel="1"/>
    <col min="12" max="17" width="9.140625" style="608" customWidth="1" outlineLevel="1"/>
    <col min="18" max="18" width="18.28515625" style="610" customWidth="1"/>
    <col min="19" max="19" width="9.140625" style="614"/>
    <col min="20" max="20" width="9.140625" style="608" customWidth="1" outlineLevel="1"/>
    <col min="21" max="26" width="9.140625" style="15" customWidth="1" outlineLevel="1"/>
    <col min="27" max="27" width="26.85546875" style="610" customWidth="1"/>
    <col min="28" max="28" width="9.140625" style="610"/>
    <col min="29" max="29" width="9.140625" style="607" customWidth="1" outlineLevel="1"/>
    <col min="30" max="35" width="9.140625" style="15" customWidth="1" outlineLevel="1"/>
    <col min="36" max="36" width="26.7109375" style="610" customWidth="1"/>
  </cols>
  <sheetData>
    <row r="1" spans="1:36" ht="16.5" x14ac:dyDescent="0.3">
      <c r="A1" s="1" t="s">
        <v>19</v>
      </c>
      <c r="K1" s="1029" t="s">
        <v>1020</v>
      </c>
      <c r="L1" s="1030"/>
      <c r="M1" s="1030"/>
      <c r="N1" s="1030"/>
      <c r="O1" s="1030"/>
      <c r="P1" s="1030"/>
      <c r="Q1" s="1030"/>
      <c r="R1" s="1031"/>
      <c r="T1" s="1029" t="s">
        <v>1021</v>
      </c>
      <c r="U1" s="1030"/>
      <c r="V1" s="1030"/>
      <c r="W1" s="1030"/>
      <c r="X1" s="1030"/>
      <c r="Y1" s="1030"/>
      <c r="Z1" s="1030"/>
      <c r="AA1" s="1031"/>
      <c r="AC1" s="1029" t="s">
        <v>1022</v>
      </c>
      <c r="AD1" s="1030"/>
      <c r="AE1" s="1030"/>
      <c r="AF1" s="1030"/>
      <c r="AG1" s="1030"/>
      <c r="AH1" s="1030"/>
      <c r="AI1" s="1030"/>
      <c r="AJ1" s="1031"/>
    </row>
    <row r="2" spans="1:36" ht="17.25" thickBot="1" x14ac:dyDescent="0.35">
      <c r="A2" s="2" t="s">
        <v>8</v>
      </c>
    </row>
    <row r="3" spans="1:36" ht="15" customHeight="1" thickTop="1" thickBot="1" x14ac:dyDescent="0.3">
      <c r="A3" s="1025" t="s">
        <v>20</v>
      </c>
      <c r="B3" s="1027" t="s">
        <v>2</v>
      </c>
      <c r="C3" s="1033"/>
      <c r="D3" s="1033"/>
      <c r="E3" s="1033"/>
      <c r="F3" s="1033"/>
      <c r="G3" s="1033"/>
      <c r="H3" s="1033"/>
      <c r="I3" s="1028"/>
    </row>
    <row r="4" spans="1:36" ht="35.25" customHeight="1" thickTop="1" thickBot="1" x14ac:dyDescent="0.3">
      <c r="A4" s="1032"/>
      <c r="B4" s="37" t="s">
        <v>405</v>
      </c>
      <c r="C4" s="8" t="s">
        <v>21</v>
      </c>
      <c r="D4" s="8" t="s">
        <v>406</v>
      </c>
      <c r="E4" s="7" t="s">
        <v>22</v>
      </c>
      <c r="F4" s="37" t="s">
        <v>23</v>
      </c>
      <c r="G4" s="8" t="s">
        <v>407</v>
      </c>
      <c r="H4" s="8" t="s">
        <v>24</v>
      </c>
      <c r="I4" s="8" t="s">
        <v>14</v>
      </c>
      <c r="J4" s="390"/>
      <c r="K4" s="56" t="s">
        <v>405</v>
      </c>
      <c r="L4" s="628" t="s">
        <v>21</v>
      </c>
      <c r="M4" s="628" t="s">
        <v>406</v>
      </c>
      <c r="N4" s="56" t="s">
        <v>22</v>
      </c>
      <c r="O4" s="628" t="s">
        <v>23</v>
      </c>
      <c r="P4" s="628" t="s">
        <v>407</v>
      </c>
      <c r="Q4" s="628" t="s">
        <v>24</v>
      </c>
      <c r="R4" s="628" t="s">
        <v>14</v>
      </c>
      <c r="S4" s="608"/>
      <c r="T4" s="56" t="s">
        <v>405</v>
      </c>
      <c r="U4" s="628" t="s">
        <v>21</v>
      </c>
      <c r="V4" s="628" t="s">
        <v>406</v>
      </c>
      <c r="W4" s="56" t="s">
        <v>22</v>
      </c>
      <c r="X4" s="628" t="s">
        <v>23</v>
      </c>
      <c r="Y4" s="628" t="s">
        <v>407</v>
      </c>
      <c r="Z4" s="628" t="s">
        <v>24</v>
      </c>
      <c r="AA4" s="628" t="s">
        <v>14</v>
      </c>
      <c r="AB4" s="608"/>
      <c r="AC4" s="56" t="s">
        <v>405</v>
      </c>
      <c r="AD4" s="628" t="s">
        <v>21</v>
      </c>
      <c r="AE4" s="628" t="s">
        <v>406</v>
      </c>
      <c r="AF4" s="56" t="s">
        <v>22</v>
      </c>
      <c r="AG4" s="628" t="s">
        <v>23</v>
      </c>
      <c r="AH4" s="628" t="s">
        <v>407</v>
      </c>
      <c r="AI4" s="628" t="s">
        <v>24</v>
      </c>
      <c r="AJ4" s="628" t="s">
        <v>14</v>
      </c>
    </row>
    <row r="5" spans="1:36" ht="15" customHeight="1" thickTop="1" thickBot="1" x14ac:dyDescent="0.3">
      <c r="A5" s="38" t="s">
        <v>25</v>
      </c>
      <c r="B5" s="39"/>
      <c r="C5" s="39"/>
      <c r="D5" s="39"/>
      <c r="E5" s="39"/>
      <c r="F5" s="39"/>
      <c r="G5" s="39"/>
      <c r="H5" s="39"/>
      <c r="I5" s="40"/>
    </row>
    <row r="6" spans="1:36" ht="15" customHeight="1" thickTop="1" thickBot="1" x14ac:dyDescent="0.3">
      <c r="A6" s="41" t="s">
        <v>26</v>
      </c>
      <c r="B6" s="19"/>
      <c r="C6" s="19"/>
      <c r="D6" s="19"/>
      <c r="E6" s="19"/>
      <c r="F6" s="42"/>
      <c r="G6" s="19"/>
      <c r="H6" s="19"/>
      <c r="I6" s="12">
        <f>SUM(B6:H6)</f>
        <v>0</v>
      </c>
      <c r="R6" s="609">
        <f>SUM(B6:H6)-I6</f>
        <v>0</v>
      </c>
      <c r="T6" s="622">
        <f>B6-B35</f>
        <v>0</v>
      </c>
      <c r="U6" s="626">
        <f t="shared" ref="U6:AA6" si="0">C6-C35</f>
        <v>0</v>
      </c>
      <c r="V6" s="626">
        <f t="shared" si="0"/>
        <v>0</v>
      </c>
      <c r="W6" s="626">
        <f t="shared" si="0"/>
        <v>0</v>
      </c>
      <c r="X6" s="626">
        <f t="shared" si="0"/>
        <v>0</v>
      </c>
      <c r="Y6" s="626">
        <f t="shared" si="0"/>
        <v>0</v>
      </c>
      <c r="Z6" s="626">
        <f t="shared" si="0"/>
        <v>0</v>
      </c>
      <c r="AA6" s="609">
        <f t="shared" si="0"/>
        <v>0</v>
      </c>
    </row>
    <row r="7" spans="1:36" ht="15" customHeight="1" thickBot="1" x14ac:dyDescent="0.3">
      <c r="A7" s="11" t="s">
        <v>27</v>
      </c>
      <c r="B7" s="19"/>
      <c r="C7" s="19"/>
      <c r="D7" s="19"/>
      <c r="E7" s="19"/>
      <c r="F7" s="43"/>
      <c r="G7" s="19"/>
      <c r="H7" s="19"/>
      <c r="I7" s="12">
        <f>SUM(B7:H7)</f>
        <v>0</v>
      </c>
      <c r="R7" s="609">
        <f t="shared" ref="R7:R22" si="1">SUM(B7:H7)-I7</f>
        <v>0</v>
      </c>
    </row>
    <row r="8" spans="1:36" ht="15" customHeight="1" thickBot="1" x14ac:dyDescent="0.3">
      <c r="A8" s="11" t="s">
        <v>28</v>
      </c>
      <c r="B8" s="19"/>
      <c r="C8" s="19"/>
      <c r="D8" s="19"/>
      <c r="E8" s="19"/>
      <c r="F8" s="43"/>
      <c r="G8" s="19"/>
      <c r="H8" s="19"/>
      <c r="I8" s="12">
        <f t="shared" ref="I8:I9" si="2">SUM(B8:H8)</f>
        <v>0</v>
      </c>
      <c r="R8" s="609">
        <f t="shared" si="1"/>
        <v>0</v>
      </c>
    </row>
    <row r="9" spans="1:36" ht="15" customHeight="1" thickBot="1" x14ac:dyDescent="0.3">
      <c r="A9" s="11" t="s">
        <v>29</v>
      </c>
      <c r="B9" s="19"/>
      <c r="C9" s="19"/>
      <c r="D9" s="19"/>
      <c r="E9" s="19"/>
      <c r="F9" s="43"/>
      <c r="G9" s="19"/>
      <c r="H9" s="19"/>
      <c r="I9" s="12">
        <f t="shared" si="2"/>
        <v>0</v>
      </c>
      <c r="R9" s="609">
        <f t="shared" si="1"/>
        <v>0</v>
      </c>
    </row>
    <row r="10" spans="1:36" ht="15" customHeight="1" thickBot="1" x14ac:dyDescent="0.3">
      <c r="A10" s="22" t="s">
        <v>30</v>
      </c>
      <c r="B10" s="23">
        <f>B6+B7-B8+B9</f>
        <v>0</v>
      </c>
      <c r="C10" s="23">
        <f>C6+C7-C8+C9</f>
        <v>0</v>
      </c>
      <c r="D10" s="23">
        <f>D6+D7-D8+D9</f>
        <v>0</v>
      </c>
      <c r="E10" s="23">
        <f t="shared" ref="E10:H10" si="3">E6+E7-E8+E9</f>
        <v>0</v>
      </c>
      <c r="F10" s="23">
        <f t="shared" si="3"/>
        <v>0</v>
      </c>
      <c r="G10" s="23">
        <f t="shared" si="3"/>
        <v>0</v>
      </c>
      <c r="H10" s="23">
        <f t="shared" si="3"/>
        <v>0</v>
      </c>
      <c r="I10" s="14">
        <f>I6+I7-I8+I9</f>
        <v>0</v>
      </c>
      <c r="K10" s="611">
        <f>B6+B7-B8+B9-B10</f>
        <v>0</v>
      </c>
      <c r="L10" s="622">
        <f t="shared" ref="L10:R10" si="4">C6+C7-C8+C9-C10</f>
        <v>0</v>
      </c>
      <c r="M10" s="622">
        <f t="shared" si="4"/>
        <v>0</v>
      </c>
      <c r="N10" s="622">
        <f t="shared" si="4"/>
        <v>0</v>
      </c>
      <c r="O10" s="622">
        <f t="shared" si="4"/>
        <v>0</v>
      </c>
      <c r="P10" s="622">
        <f t="shared" si="4"/>
        <v>0</v>
      </c>
      <c r="Q10" s="622">
        <f t="shared" si="4"/>
        <v>0</v>
      </c>
      <c r="R10" s="622">
        <f t="shared" si="4"/>
        <v>0</v>
      </c>
      <c r="AC10" s="611">
        <f>B10-'BS old'!$D$13</f>
        <v>0</v>
      </c>
      <c r="AD10" s="626">
        <f>C10-'BS old'!$D$14</f>
        <v>0</v>
      </c>
      <c r="AE10" s="626">
        <f>D10-'BS old'!$D$15</f>
        <v>0</v>
      </c>
      <c r="AF10" s="626">
        <f>E10-'BS old'!$D$16</f>
        <v>0</v>
      </c>
      <c r="AG10" s="626">
        <f>F10-'BS old'!$D$17</f>
        <v>0</v>
      </c>
      <c r="AH10" s="626">
        <f>G10-'BS old'!$D$18</f>
        <v>0</v>
      </c>
      <c r="AI10" s="626">
        <f>H10-'BS old'!$D$19</f>
        <v>0</v>
      </c>
      <c r="AJ10" s="609">
        <f>I10-'BS old'!$D$12</f>
        <v>0</v>
      </c>
    </row>
    <row r="11" spans="1:36" ht="15" customHeight="1" thickTop="1" thickBot="1" x14ac:dyDescent="0.3">
      <c r="A11" s="38" t="s">
        <v>31</v>
      </c>
      <c r="B11" s="39"/>
      <c r="C11" s="39"/>
      <c r="D11" s="39"/>
      <c r="E11" s="39"/>
      <c r="F11" s="39"/>
      <c r="G11" s="39"/>
      <c r="H11" s="39"/>
      <c r="I11" s="40"/>
      <c r="R11" s="609"/>
    </row>
    <row r="12" spans="1:36" ht="15" customHeight="1" thickTop="1" thickBot="1" x14ac:dyDescent="0.3">
      <c r="A12" s="41" t="s">
        <v>32</v>
      </c>
      <c r="B12" s="19"/>
      <c r="C12" s="19"/>
      <c r="D12" s="19"/>
      <c r="E12" s="19"/>
      <c r="F12" s="19"/>
      <c r="G12" s="19"/>
      <c r="H12" s="19"/>
      <c r="I12" s="12">
        <f>SUM(B12:H12)</f>
        <v>0</v>
      </c>
      <c r="R12" s="609">
        <f t="shared" si="1"/>
        <v>0</v>
      </c>
      <c r="T12" s="622">
        <f>B12-B40</f>
        <v>0</v>
      </c>
      <c r="U12" s="626">
        <f t="shared" ref="U12:AA12" si="5">C12-C40</f>
        <v>0</v>
      </c>
      <c r="V12" s="626">
        <f t="shared" si="5"/>
        <v>0</v>
      </c>
      <c r="W12" s="626">
        <f t="shared" si="5"/>
        <v>0</v>
      </c>
      <c r="X12" s="626">
        <f t="shared" si="5"/>
        <v>0</v>
      </c>
      <c r="Y12" s="626">
        <f t="shared" si="5"/>
        <v>0</v>
      </c>
      <c r="Z12" s="626">
        <f t="shared" si="5"/>
        <v>0</v>
      </c>
      <c r="AA12" s="609">
        <f t="shared" si="5"/>
        <v>0</v>
      </c>
    </row>
    <row r="13" spans="1:36" ht="15" customHeight="1" thickBot="1" x14ac:dyDescent="0.3">
      <c r="A13" s="11" t="s">
        <v>27</v>
      </c>
      <c r="B13" s="19"/>
      <c r="C13" s="19"/>
      <c r="D13" s="19"/>
      <c r="E13" s="19"/>
      <c r="F13" s="19"/>
      <c r="G13" s="19"/>
      <c r="H13" s="19"/>
      <c r="I13" s="12">
        <f t="shared" ref="I13:I14" si="6">SUM(B13:H13)</f>
        <v>0</v>
      </c>
      <c r="R13" s="609">
        <f t="shared" si="1"/>
        <v>0</v>
      </c>
    </row>
    <row r="14" spans="1:36" ht="15" customHeight="1" thickBot="1" x14ac:dyDescent="0.3">
      <c r="A14" s="11" t="s">
        <v>28</v>
      </c>
      <c r="B14" s="19"/>
      <c r="C14" s="19"/>
      <c r="D14" s="19"/>
      <c r="E14" s="19"/>
      <c r="F14" s="19"/>
      <c r="G14" s="19"/>
      <c r="H14" s="19"/>
      <c r="I14" s="12">
        <f t="shared" si="6"/>
        <v>0</v>
      </c>
      <c r="R14" s="609">
        <f t="shared" si="1"/>
        <v>0</v>
      </c>
      <c r="AC14" s="627" t="s">
        <v>1023</v>
      </c>
    </row>
    <row r="15" spans="1:36" ht="15" customHeight="1" thickBot="1" x14ac:dyDescent="0.3">
      <c r="A15" s="22" t="s">
        <v>30</v>
      </c>
      <c r="B15" s="23">
        <f>B12+B13-B14</f>
        <v>0</v>
      </c>
      <c r="C15" s="23">
        <f>C12+C13-C14</f>
        <v>0</v>
      </c>
      <c r="D15" s="23">
        <f t="shared" ref="D15:H15" si="7">D12+D13-D14</f>
        <v>0</v>
      </c>
      <c r="E15" s="23">
        <f t="shared" si="7"/>
        <v>0</v>
      </c>
      <c r="F15" s="23">
        <f t="shared" si="7"/>
        <v>0</v>
      </c>
      <c r="G15" s="23">
        <f t="shared" si="7"/>
        <v>0</v>
      </c>
      <c r="H15" s="23">
        <f t="shared" si="7"/>
        <v>0</v>
      </c>
      <c r="I15" s="14">
        <f>I12+I13-I14</f>
        <v>0</v>
      </c>
      <c r="K15" s="611">
        <f>B12+B13-B14-B15</f>
        <v>0</v>
      </c>
      <c r="L15" s="622">
        <f>C12+C13-C14-C15</f>
        <v>0</v>
      </c>
      <c r="M15" s="622">
        <f t="shared" ref="M15:R15" si="8">D12+D13-D14-D15</f>
        <v>0</v>
      </c>
      <c r="N15" s="622">
        <f t="shared" si="8"/>
        <v>0</v>
      </c>
      <c r="O15" s="622">
        <f t="shared" si="8"/>
        <v>0</v>
      </c>
      <c r="P15" s="622">
        <f t="shared" si="8"/>
        <v>0</v>
      </c>
      <c r="Q15" s="622">
        <f t="shared" si="8"/>
        <v>0</v>
      </c>
      <c r="R15" s="622">
        <f t="shared" si="8"/>
        <v>0</v>
      </c>
      <c r="AC15" s="611">
        <f>B15+B20-'BS old'!$E$13</f>
        <v>0</v>
      </c>
      <c r="AD15" s="626">
        <f>C15+C20-'BS old'!$E$14</f>
        <v>0</v>
      </c>
      <c r="AE15" s="626">
        <f>D15+D20-'BS old'!$E$15</f>
        <v>0</v>
      </c>
      <c r="AF15" s="626">
        <f>E15+E20-'BS old'!$E$16</f>
        <v>0</v>
      </c>
      <c r="AG15" s="626">
        <f>F15+F20-'BS old'!$E$17</f>
        <v>0</v>
      </c>
      <c r="AH15" s="626">
        <f>G15+G20-'BS old'!$E$18</f>
        <v>0</v>
      </c>
      <c r="AI15" s="626">
        <f>H15+H20-'BS old'!$E$19</f>
        <v>0</v>
      </c>
      <c r="AJ15" s="609">
        <f>I15+I20-'BS old'!$E$12</f>
        <v>0</v>
      </c>
    </row>
    <row r="16" spans="1:36" ht="15" customHeight="1" thickTop="1" thickBot="1" x14ac:dyDescent="0.3">
      <c r="A16" s="38" t="s">
        <v>33</v>
      </c>
      <c r="B16" s="39"/>
      <c r="C16" s="39"/>
      <c r="D16" s="39"/>
      <c r="E16" s="39"/>
      <c r="F16" s="39"/>
      <c r="G16" s="39"/>
      <c r="H16" s="39"/>
      <c r="I16" s="40"/>
      <c r="R16" s="609"/>
    </row>
    <row r="17" spans="1:36" ht="15" customHeight="1" thickTop="1" thickBot="1" x14ac:dyDescent="0.3">
      <c r="A17" s="41" t="s">
        <v>32</v>
      </c>
      <c r="B17" s="19"/>
      <c r="C17" s="19"/>
      <c r="D17" s="19"/>
      <c r="E17" s="19"/>
      <c r="F17" s="19"/>
      <c r="G17" s="19"/>
      <c r="H17" s="19"/>
      <c r="I17" s="12">
        <f>SUM(B17:H17)</f>
        <v>0</v>
      </c>
      <c r="R17" s="609">
        <f t="shared" si="1"/>
        <v>0</v>
      </c>
      <c r="T17" s="622">
        <f>B17-B45</f>
        <v>0</v>
      </c>
      <c r="U17" s="626">
        <f t="shared" ref="U17:AA17" si="9">C17-C45</f>
        <v>0</v>
      </c>
      <c r="V17" s="626">
        <f t="shared" si="9"/>
        <v>0</v>
      </c>
      <c r="W17" s="626">
        <f t="shared" si="9"/>
        <v>0</v>
      </c>
      <c r="X17" s="626">
        <f t="shared" si="9"/>
        <v>0</v>
      </c>
      <c r="Y17" s="626">
        <f t="shared" si="9"/>
        <v>0</v>
      </c>
      <c r="Z17" s="626">
        <f t="shared" si="9"/>
        <v>0</v>
      </c>
      <c r="AA17" s="609">
        <f t="shared" si="9"/>
        <v>0</v>
      </c>
    </row>
    <row r="18" spans="1:36" ht="15" customHeight="1" thickBot="1" x14ac:dyDescent="0.3">
      <c r="A18" s="11" t="s">
        <v>27</v>
      </c>
      <c r="B18" s="19"/>
      <c r="C18" s="19"/>
      <c r="D18" s="19"/>
      <c r="E18" s="19"/>
      <c r="F18" s="19"/>
      <c r="G18" s="19"/>
      <c r="H18" s="19"/>
      <c r="I18" s="12">
        <f t="shared" ref="I18:I19" si="10">SUM(B18:H18)</f>
        <v>0</v>
      </c>
      <c r="R18" s="609">
        <f t="shared" si="1"/>
        <v>0</v>
      </c>
    </row>
    <row r="19" spans="1:36" ht="15" customHeight="1" thickBot="1" x14ac:dyDescent="0.3">
      <c r="A19" s="11" t="s">
        <v>28</v>
      </c>
      <c r="B19" s="19"/>
      <c r="C19" s="19"/>
      <c r="D19" s="19"/>
      <c r="E19" s="19"/>
      <c r="F19" s="19"/>
      <c r="G19" s="19"/>
      <c r="H19" s="19"/>
      <c r="I19" s="12">
        <f t="shared" si="10"/>
        <v>0</v>
      </c>
      <c r="R19" s="609">
        <f t="shared" si="1"/>
        <v>0</v>
      </c>
    </row>
    <row r="20" spans="1:36" ht="15" customHeight="1" thickBot="1" x14ac:dyDescent="0.3">
      <c r="A20" s="22" t="s">
        <v>30</v>
      </c>
      <c r="B20" s="23">
        <f>B17+B18-B19</f>
        <v>0</v>
      </c>
      <c r="C20" s="23">
        <f>C17+C18-C19</f>
        <v>0</v>
      </c>
      <c r="D20" s="23">
        <f t="shared" ref="D20" si="11">D17+D18-D19</f>
        <v>0</v>
      </c>
      <c r="E20" s="23">
        <f t="shared" ref="E20" si="12">E17+E18-E19</f>
        <v>0</v>
      </c>
      <c r="F20" s="23">
        <f t="shared" ref="F20" si="13">F17+F18-F19</f>
        <v>0</v>
      </c>
      <c r="G20" s="23">
        <f t="shared" ref="G20" si="14">G17+G18-G19</f>
        <v>0</v>
      </c>
      <c r="H20" s="23">
        <f t="shared" ref="H20" si="15">H17+H18-H19</f>
        <v>0</v>
      </c>
      <c r="I20" s="14">
        <f>I17+I18-I19</f>
        <v>0</v>
      </c>
      <c r="K20" s="611">
        <f>B17+B18-B19-B20</f>
        <v>0</v>
      </c>
      <c r="L20" s="622">
        <f>C17+C18-C19-C20</f>
        <v>0</v>
      </c>
      <c r="M20" s="622">
        <f t="shared" ref="M20:R20" si="16">D17+D18-D19-D20</f>
        <v>0</v>
      </c>
      <c r="N20" s="622">
        <f t="shared" si="16"/>
        <v>0</v>
      </c>
      <c r="O20" s="622">
        <f t="shared" si="16"/>
        <v>0</v>
      </c>
      <c r="P20" s="622">
        <f t="shared" si="16"/>
        <v>0</v>
      </c>
      <c r="Q20" s="622">
        <f t="shared" si="16"/>
        <v>0</v>
      </c>
      <c r="R20" s="622">
        <f t="shared" si="16"/>
        <v>0</v>
      </c>
    </row>
    <row r="21" spans="1:36" ht="15" customHeight="1" thickTop="1" thickBot="1" x14ac:dyDescent="0.3">
      <c r="A21" s="38" t="s">
        <v>34</v>
      </c>
      <c r="B21" s="39"/>
      <c r="C21" s="39"/>
      <c r="D21" s="39"/>
      <c r="E21" s="39"/>
      <c r="F21" s="39"/>
      <c r="G21" s="39"/>
      <c r="H21" s="39"/>
      <c r="I21" s="40"/>
      <c r="R21" s="609"/>
    </row>
    <row r="22" spans="1:36" ht="15" customHeight="1" thickTop="1" thickBot="1" x14ac:dyDescent="0.3">
      <c r="A22" s="41" t="s">
        <v>32</v>
      </c>
      <c r="B22" s="19">
        <f>B6-B12-B17</f>
        <v>0</v>
      </c>
      <c r="C22" s="19">
        <f t="shared" ref="C22:I22" si="17">C6-C12-C17</f>
        <v>0</v>
      </c>
      <c r="D22" s="19">
        <f t="shared" si="17"/>
        <v>0</v>
      </c>
      <c r="E22" s="19">
        <f t="shared" si="17"/>
        <v>0</v>
      </c>
      <c r="F22" s="19">
        <f t="shared" si="17"/>
        <v>0</v>
      </c>
      <c r="G22" s="19">
        <f t="shared" si="17"/>
        <v>0</v>
      </c>
      <c r="H22" s="19">
        <f t="shared" si="17"/>
        <v>0</v>
      </c>
      <c r="I22" s="12">
        <f t="shared" si="17"/>
        <v>0</v>
      </c>
      <c r="K22" s="611">
        <f>B6-B12-B17-B22</f>
        <v>0</v>
      </c>
      <c r="L22" s="622">
        <f t="shared" ref="L22:N22" si="18">C6-C12-C17-C22</f>
        <v>0</v>
      </c>
      <c r="M22" s="622">
        <f t="shared" si="18"/>
        <v>0</v>
      </c>
      <c r="N22" s="622">
        <f t="shared" si="18"/>
        <v>0</v>
      </c>
      <c r="O22" s="622">
        <f>F6-F12-F17-F22</f>
        <v>0</v>
      </c>
      <c r="P22" s="622">
        <f t="shared" ref="P22:Q22" si="19">G6-G12-G17-G22</f>
        <v>0</v>
      </c>
      <c r="Q22" s="622">
        <f t="shared" si="19"/>
        <v>0</v>
      </c>
      <c r="R22" s="609">
        <f t="shared" si="1"/>
        <v>0</v>
      </c>
      <c r="T22" s="622">
        <f>B22-B48</f>
        <v>0</v>
      </c>
      <c r="U22" s="626">
        <f t="shared" ref="U22:AA22" si="20">C22-C48</f>
        <v>0</v>
      </c>
      <c r="V22" s="626">
        <f t="shared" si="20"/>
        <v>0</v>
      </c>
      <c r="W22" s="626">
        <f t="shared" si="20"/>
        <v>0</v>
      </c>
      <c r="X22" s="626">
        <f t="shared" si="20"/>
        <v>0</v>
      </c>
      <c r="Y22" s="626">
        <f t="shared" si="20"/>
        <v>0</v>
      </c>
      <c r="Z22" s="626">
        <f t="shared" si="20"/>
        <v>0</v>
      </c>
      <c r="AA22" s="609">
        <f t="shared" si="20"/>
        <v>0</v>
      </c>
    </row>
    <row r="23" spans="1:36" ht="15" customHeight="1" thickBot="1" x14ac:dyDescent="0.3">
      <c r="A23" s="22" t="s">
        <v>30</v>
      </c>
      <c r="B23" s="23">
        <f>B10-B15-B20</f>
        <v>0</v>
      </c>
      <c r="C23" s="23">
        <f t="shared" ref="C23:I23" si="21">C10-C15-C20</f>
        <v>0</v>
      </c>
      <c r="D23" s="23">
        <f t="shared" si="21"/>
        <v>0</v>
      </c>
      <c r="E23" s="23">
        <f t="shared" si="21"/>
        <v>0</v>
      </c>
      <c r="F23" s="23">
        <f t="shared" si="21"/>
        <v>0</v>
      </c>
      <c r="G23" s="23">
        <f t="shared" si="21"/>
        <v>0</v>
      </c>
      <c r="H23" s="23">
        <f t="shared" si="21"/>
        <v>0</v>
      </c>
      <c r="I23" s="14">
        <f t="shared" si="21"/>
        <v>0</v>
      </c>
      <c r="K23" s="611">
        <f>B10-B15-B20-B23</f>
        <v>0</v>
      </c>
      <c r="L23" s="622">
        <f t="shared" ref="L23:N23" si="22">C10-C15-C20-C23</f>
        <v>0</v>
      </c>
      <c r="M23" s="622">
        <f t="shared" si="22"/>
        <v>0</v>
      </c>
      <c r="N23" s="622">
        <f t="shared" si="22"/>
        <v>0</v>
      </c>
      <c r="O23" s="622">
        <f>F10-F15-F20-F23</f>
        <v>0</v>
      </c>
      <c r="P23" s="622">
        <f t="shared" ref="P23:Q23" si="23">G10-G15-G20-G23</f>
        <v>0</v>
      </c>
      <c r="Q23" s="622">
        <f t="shared" si="23"/>
        <v>0</v>
      </c>
      <c r="R23" s="609">
        <f>SUM(B23:H23)-I23</f>
        <v>0</v>
      </c>
      <c r="AC23" s="611">
        <f>B23-'BS old'!$F$13</f>
        <v>0</v>
      </c>
      <c r="AD23" s="626">
        <f>C23-'BS old'!$F$14</f>
        <v>0</v>
      </c>
      <c r="AE23" s="626">
        <f>D23-'BS old'!$F$15</f>
        <v>0</v>
      </c>
      <c r="AF23" s="626">
        <f>E23-'BS old'!$F$16</f>
        <v>0</v>
      </c>
      <c r="AG23" s="626">
        <f>F23-'BS old'!$F$17</f>
        <v>0</v>
      </c>
      <c r="AH23" s="626">
        <f>G23-'BS old'!$F$18</f>
        <v>0</v>
      </c>
      <c r="AI23" s="626">
        <f>H23-'BS old'!$F$19</f>
        <v>0</v>
      </c>
      <c r="AJ23" s="609">
        <f>I23-'BS old'!$F$12</f>
        <v>0</v>
      </c>
    </row>
    <row r="24" spans="1:36" ht="15.75" thickTop="1" x14ac:dyDescent="0.25">
      <c r="A24" s="45"/>
      <c r="B24" s="45"/>
      <c r="C24" s="45"/>
      <c r="D24" s="45"/>
      <c r="E24" s="45"/>
      <c r="F24" s="45"/>
      <c r="G24" s="45"/>
      <c r="H24" s="45"/>
      <c r="I24" s="45"/>
    </row>
    <row r="25" spans="1:36" x14ac:dyDescent="0.25">
      <c r="A25" s="46"/>
      <c r="B25" s="17"/>
      <c r="C25" s="17"/>
      <c r="D25" s="17"/>
      <c r="E25" s="17"/>
      <c r="F25" s="17"/>
      <c r="G25" s="17"/>
      <c r="H25" s="17"/>
      <c r="I25" s="17"/>
    </row>
    <row r="26" spans="1:36" x14ac:dyDescent="0.25">
      <c r="A26" s="46" t="s">
        <v>15</v>
      </c>
      <c r="B26" s="17"/>
      <c r="C26" s="17"/>
      <c r="D26" s="17"/>
      <c r="E26" s="17"/>
      <c r="F26" s="17"/>
      <c r="G26" s="17"/>
      <c r="H26" s="17"/>
      <c r="I26" s="17"/>
    </row>
    <row r="27" spans="1:36" ht="15.75" thickBot="1" x14ac:dyDescent="0.3">
      <c r="A27" s="45"/>
      <c r="B27" s="45"/>
      <c r="C27" s="45"/>
      <c r="D27" s="45"/>
      <c r="E27" s="45"/>
      <c r="F27" s="45"/>
      <c r="G27" s="45"/>
      <c r="H27" s="45"/>
      <c r="I27" s="17"/>
    </row>
    <row r="28" spans="1:36" ht="15" customHeight="1" thickTop="1" thickBot="1" x14ac:dyDescent="0.3">
      <c r="A28" s="1025" t="s">
        <v>20</v>
      </c>
      <c r="B28" s="1027" t="s">
        <v>3</v>
      </c>
      <c r="C28" s="1033"/>
      <c r="D28" s="1033"/>
      <c r="E28" s="1033"/>
      <c r="F28" s="1033"/>
      <c r="G28" s="1033"/>
      <c r="H28" s="1033"/>
      <c r="I28" s="1028"/>
    </row>
    <row r="29" spans="1:36" ht="35.25" thickTop="1" thickBot="1" x14ac:dyDescent="0.3">
      <c r="A29" s="1032"/>
      <c r="B29" s="37" t="s">
        <v>405</v>
      </c>
      <c r="C29" s="8" t="s">
        <v>21</v>
      </c>
      <c r="D29" s="8" t="s">
        <v>406</v>
      </c>
      <c r="E29" s="7" t="s">
        <v>22</v>
      </c>
      <c r="F29" s="37" t="s">
        <v>23</v>
      </c>
      <c r="G29" s="8" t="s">
        <v>407</v>
      </c>
      <c r="H29" s="8" t="s">
        <v>24</v>
      </c>
      <c r="I29" s="8" t="s">
        <v>14</v>
      </c>
    </row>
    <row r="30" spans="1:36" ht="15" customHeight="1" thickTop="1" thickBot="1" x14ac:dyDescent="0.3">
      <c r="A30" s="38" t="s">
        <v>25</v>
      </c>
      <c r="B30" s="39"/>
      <c r="C30" s="39"/>
      <c r="D30" s="39"/>
      <c r="E30" s="39"/>
      <c r="F30" s="39"/>
      <c r="G30" s="39"/>
      <c r="H30" s="39"/>
      <c r="I30" s="40"/>
    </row>
    <row r="31" spans="1:36" ht="15" customHeight="1" thickTop="1" thickBot="1" x14ac:dyDescent="0.3">
      <c r="A31" s="41" t="s">
        <v>26</v>
      </c>
      <c r="B31" s="19"/>
      <c r="C31" s="19"/>
      <c r="D31" s="19"/>
      <c r="E31" s="19"/>
      <c r="F31" s="42"/>
      <c r="G31" s="19"/>
      <c r="H31" s="19"/>
      <c r="I31" s="12">
        <f>SUM(B31:H31)</f>
        <v>0</v>
      </c>
      <c r="R31" s="609">
        <f>SUM(B31:H31)-I31</f>
        <v>0</v>
      </c>
    </row>
    <row r="32" spans="1:36" ht="15" customHeight="1" thickBot="1" x14ac:dyDescent="0.3">
      <c r="A32" s="11" t="s">
        <v>27</v>
      </c>
      <c r="B32" s="19"/>
      <c r="C32" s="19"/>
      <c r="D32" s="19"/>
      <c r="E32" s="19"/>
      <c r="F32" s="43"/>
      <c r="G32" s="19"/>
      <c r="H32" s="19"/>
      <c r="I32" s="12">
        <f t="shared" ref="I32:I34" si="24">SUM(B32:H32)</f>
        <v>0</v>
      </c>
      <c r="R32" s="609">
        <f t="shared" ref="R32:R34" si="25">SUM(B32:H32)-I32</f>
        <v>0</v>
      </c>
    </row>
    <row r="33" spans="1:37" ht="15" customHeight="1" thickBot="1" x14ac:dyDescent="0.3">
      <c r="A33" s="11" t="s">
        <v>28</v>
      </c>
      <c r="B33" s="19"/>
      <c r="C33" s="19"/>
      <c r="D33" s="19"/>
      <c r="E33" s="19"/>
      <c r="F33" s="43"/>
      <c r="G33" s="19"/>
      <c r="H33" s="19"/>
      <c r="I33" s="12">
        <f t="shared" si="24"/>
        <v>0</v>
      </c>
      <c r="R33" s="609">
        <f t="shared" si="25"/>
        <v>0</v>
      </c>
    </row>
    <row r="34" spans="1:37" ht="15" customHeight="1" thickBot="1" x14ac:dyDescent="0.3">
      <c r="A34" s="11" t="s">
        <v>29</v>
      </c>
      <c r="B34" s="19"/>
      <c r="C34" s="19"/>
      <c r="D34" s="19"/>
      <c r="E34" s="19"/>
      <c r="F34" s="43"/>
      <c r="G34" s="19"/>
      <c r="H34" s="19"/>
      <c r="I34" s="12">
        <f t="shared" si="24"/>
        <v>0</v>
      </c>
      <c r="R34" s="609">
        <f t="shared" si="25"/>
        <v>0</v>
      </c>
    </row>
    <row r="35" spans="1:37" ht="15" customHeight="1" thickBot="1" x14ac:dyDescent="0.3">
      <c r="A35" s="22" t="s">
        <v>30</v>
      </c>
      <c r="B35" s="23">
        <f>B31+B32-B33+B34</f>
        <v>0</v>
      </c>
      <c r="C35" s="23">
        <f>C31+C32-C33+C34</f>
        <v>0</v>
      </c>
      <c r="D35" s="23">
        <f>D31+D32-D33+D34</f>
        <v>0</v>
      </c>
      <c r="E35" s="23">
        <f t="shared" ref="E35:H35" si="26">E31+E32-E33+E34</f>
        <v>0</v>
      </c>
      <c r="F35" s="23">
        <f t="shared" si="26"/>
        <v>0</v>
      </c>
      <c r="G35" s="23">
        <f t="shared" si="26"/>
        <v>0</v>
      </c>
      <c r="H35" s="23">
        <f t="shared" si="26"/>
        <v>0</v>
      </c>
      <c r="I35" s="14">
        <f>I31+I32-I33+I34</f>
        <v>0</v>
      </c>
      <c r="K35" s="611">
        <f>B31+B32-B33+B34-B35</f>
        <v>0</v>
      </c>
      <c r="L35" s="622">
        <f t="shared" ref="L35:R35" si="27">C31+C32-C33+C34-C35</f>
        <v>0</v>
      </c>
      <c r="M35" s="622">
        <f t="shared" si="27"/>
        <v>0</v>
      </c>
      <c r="N35" s="622">
        <f t="shared" si="27"/>
        <v>0</v>
      </c>
      <c r="O35" s="622">
        <f t="shared" si="27"/>
        <v>0</v>
      </c>
      <c r="P35" s="622">
        <f t="shared" si="27"/>
        <v>0</v>
      </c>
      <c r="Q35" s="622">
        <f t="shared" si="27"/>
        <v>0</v>
      </c>
      <c r="R35" s="622">
        <f t="shared" si="27"/>
        <v>0</v>
      </c>
    </row>
    <row r="36" spans="1:37" ht="15" customHeight="1" thickTop="1" thickBot="1" x14ac:dyDescent="0.3">
      <c r="A36" s="38" t="s">
        <v>31</v>
      </c>
      <c r="B36" s="39"/>
      <c r="C36" s="39"/>
      <c r="D36" s="39"/>
      <c r="E36" s="39"/>
      <c r="F36" s="39"/>
      <c r="G36" s="39"/>
      <c r="H36" s="39"/>
      <c r="I36" s="40"/>
      <c r="R36" s="609"/>
    </row>
    <row r="37" spans="1:37" ht="15" customHeight="1" thickTop="1" thickBot="1" x14ac:dyDescent="0.3">
      <c r="A37" s="41" t="s">
        <v>32</v>
      </c>
      <c r="B37" s="19"/>
      <c r="C37" s="19"/>
      <c r="D37" s="19"/>
      <c r="E37" s="19"/>
      <c r="F37" s="19"/>
      <c r="G37" s="19"/>
      <c r="H37" s="19"/>
      <c r="I37" s="12">
        <f>SUM(B37:H37)</f>
        <v>0</v>
      </c>
      <c r="R37" s="609">
        <f t="shared" ref="R37:R39" si="28">SUM(B37:H37)-I37</f>
        <v>0</v>
      </c>
    </row>
    <row r="38" spans="1:37" ht="15" customHeight="1" thickBot="1" x14ac:dyDescent="0.3">
      <c r="A38" s="11" t="s">
        <v>27</v>
      </c>
      <c r="B38" s="19"/>
      <c r="C38" s="19"/>
      <c r="D38" s="19"/>
      <c r="E38" s="19"/>
      <c r="F38" s="19"/>
      <c r="G38" s="19"/>
      <c r="H38" s="19"/>
      <c r="I38" s="12">
        <f t="shared" ref="I38:I39" si="29">SUM(B38:H38)</f>
        <v>0</v>
      </c>
      <c r="R38" s="609">
        <f t="shared" si="28"/>
        <v>0</v>
      </c>
    </row>
    <row r="39" spans="1:37" ht="15" customHeight="1" thickBot="1" x14ac:dyDescent="0.3">
      <c r="A39" s="11" t="s">
        <v>28</v>
      </c>
      <c r="B39" s="19"/>
      <c r="C39" s="19"/>
      <c r="D39" s="19"/>
      <c r="E39" s="19"/>
      <c r="F39" s="19"/>
      <c r="G39" s="19"/>
      <c r="H39" s="19"/>
      <c r="I39" s="12">
        <f t="shared" si="29"/>
        <v>0</v>
      </c>
      <c r="R39" s="609">
        <f t="shared" si="28"/>
        <v>0</v>
      </c>
    </row>
    <row r="40" spans="1:37" ht="15" customHeight="1" thickBot="1" x14ac:dyDescent="0.3">
      <c r="A40" s="22" t="s">
        <v>30</v>
      </c>
      <c r="B40" s="23">
        <f>B37+B38-B39</f>
        <v>0</v>
      </c>
      <c r="C40" s="23">
        <f>C37+C38-C39</f>
        <v>0</v>
      </c>
      <c r="D40" s="23">
        <f t="shared" ref="D40:H40" si="30">D37+D38-D39</f>
        <v>0</v>
      </c>
      <c r="E40" s="23">
        <f t="shared" si="30"/>
        <v>0</v>
      </c>
      <c r="F40" s="23">
        <f t="shared" si="30"/>
        <v>0</v>
      </c>
      <c r="G40" s="23">
        <f t="shared" si="30"/>
        <v>0</v>
      </c>
      <c r="H40" s="23">
        <f t="shared" si="30"/>
        <v>0</v>
      </c>
      <c r="I40" s="14">
        <f>I37+I38-I39</f>
        <v>0</v>
      </c>
      <c r="K40" s="611">
        <f>B37+B38-B39-B40</f>
        <v>0</v>
      </c>
      <c r="L40" s="622">
        <f>C37+C38-C39-C40</f>
        <v>0</v>
      </c>
      <c r="M40" s="622">
        <f t="shared" ref="M40:R40" si="31">D37+D38-D39-D40</f>
        <v>0</v>
      </c>
      <c r="N40" s="622">
        <f t="shared" si="31"/>
        <v>0</v>
      </c>
      <c r="O40" s="622">
        <f t="shared" si="31"/>
        <v>0</v>
      </c>
      <c r="P40" s="622">
        <f t="shared" si="31"/>
        <v>0</v>
      </c>
      <c r="Q40" s="622">
        <f t="shared" si="31"/>
        <v>0</v>
      </c>
      <c r="R40" s="622">
        <f t="shared" si="31"/>
        <v>0</v>
      </c>
    </row>
    <row r="41" spans="1:37" ht="15" customHeight="1" thickTop="1" thickBot="1" x14ac:dyDescent="0.3">
      <c r="A41" s="38" t="s">
        <v>33</v>
      </c>
      <c r="B41" s="39"/>
      <c r="C41" s="39"/>
      <c r="D41" s="39"/>
      <c r="E41" s="39"/>
      <c r="F41" s="39"/>
      <c r="G41" s="39"/>
      <c r="H41" s="39"/>
      <c r="I41" s="40"/>
      <c r="R41" s="609"/>
    </row>
    <row r="42" spans="1:37" ht="15" customHeight="1" thickTop="1" thickBot="1" x14ac:dyDescent="0.3">
      <c r="A42" s="41" t="s">
        <v>32</v>
      </c>
      <c r="B42" s="19"/>
      <c r="C42" s="19"/>
      <c r="D42" s="19"/>
      <c r="E42" s="19"/>
      <c r="F42" s="19"/>
      <c r="G42" s="19"/>
      <c r="H42" s="19"/>
      <c r="I42" s="12">
        <f>SUM(B42:H42)</f>
        <v>0</v>
      </c>
      <c r="R42" s="609">
        <f t="shared" ref="R42:R44" si="32">SUM(B42:H42)-I42</f>
        <v>0</v>
      </c>
    </row>
    <row r="43" spans="1:37" ht="15" customHeight="1" thickBot="1" x14ac:dyDescent="0.3">
      <c r="A43" s="11" t="s">
        <v>27</v>
      </c>
      <c r="B43" s="19"/>
      <c r="C43" s="19"/>
      <c r="D43" s="19"/>
      <c r="E43" s="19"/>
      <c r="F43" s="19"/>
      <c r="G43" s="19"/>
      <c r="H43" s="19"/>
      <c r="I43" s="12">
        <f t="shared" ref="I43:I44" si="33">SUM(B43:H43)</f>
        <v>0</v>
      </c>
      <c r="R43" s="609">
        <f t="shared" si="32"/>
        <v>0</v>
      </c>
    </row>
    <row r="44" spans="1:37" ht="15" customHeight="1" thickBot="1" x14ac:dyDescent="0.3">
      <c r="A44" s="11" t="s">
        <v>28</v>
      </c>
      <c r="B44" s="19"/>
      <c r="C44" s="19"/>
      <c r="D44" s="19"/>
      <c r="E44" s="19"/>
      <c r="F44" s="19"/>
      <c r="G44" s="19"/>
      <c r="H44" s="19"/>
      <c r="I44" s="12">
        <f t="shared" si="33"/>
        <v>0</v>
      </c>
      <c r="R44" s="609">
        <f t="shared" si="32"/>
        <v>0</v>
      </c>
    </row>
    <row r="45" spans="1:37" ht="15" customHeight="1" thickBot="1" x14ac:dyDescent="0.3">
      <c r="A45" s="22" t="s">
        <v>30</v>
      </c>
      <c r="B45" s="23">
        <f>B42+B43-B44</f>
        <v>0</v>
      </c>
      <c r="C45" s="23">
        <f>C42+C43-C44</f>
        <v>0</v>
      </c>
      <c r="D45" s="23">
        <f t="shared" ref="D45:H45" si="34">D42+D43-D44</f>
        <v>0</v>
      </c>
      <c r="E45" s="23">
        <f t="shared" si="34"/>
        <v>0</v>
      </c>
      <c r="F45" s="23">
        <f t="shared" si="34"/>
        <v>0</v>
      </c>
      <c r="G45" s="23">
        <f t="shared" si="34"/>
        <v>0</v>
      </c>
      <c r="H45" s="23">
        <f t="shared" si="34"/>
        <v>0</v>
      </c>
      <c r="I45" s="14">
        <f>I42+I43-I44</f>
        <v>0</v>
      </c>
      <c r="K45" s="611">
        <f>B42+B43-B44-B45</f>
        <v>0</v>
      </c>
      <c r="L45" s="622">
        <f>C42+C43-C44-C45</f>
        <v>0</v>
      </c>
      <c r="M45" s="622">
        <f t="shared" ref="M45:R45" si="35">D42+D43-D44-D45</f>
        <v>0</v>
      </c>
      <c r="N45" s="622">
        <f t="shared" si="35"/>
        <v>0</v>
      </c>
      <c r="O45" s="622">
        <f t="shared" si="35"/>
        <v>0</v>
      </c>
      <c r="P45" s="622">
        <f t="shared" si="35"/>
        <v>0</v>
      </c>
      <c r="Q45" s="622">
        <f t="shared" si="35"/>
        <v>0</v>
      </c>
      <c r="R45" s="622">
        <f t="shared" si="35"/>
        <v>0</v>
      </c>
    </row>
    <row r="46" spans="1:37" ht="15" customHeight="1" thickTop="1" thickBot="1" x14ac:dyDescent="0.3">
      <c r="A46" s="38" t="s">
        <v>34</v>
      </c>
      <c r="B46" s="39"/>
      <c r="C46" s="39"/>
      <c r="D46" s="39"/>
      <c r="E46" s="39"/>
      <c r="F46" s="39"/>
      <c r="G46" s="39"/>
      <c r="H46" s="39"/>
      <c r="I46" s="40"/>
      <c r="R46" s="609"/>
    </row>
    <row r="47" spans="1:37" ht="15" customHeight="1" thickTop="1" thickBot="1" x14ac:dyDescent="0.3">
      <c r="A47" s="41" t="s">
        <v>32</v>
      </c>
      <c r="B47" s="19">
        <f>B31-B37-B42</f>
        <v>0</v>
      </c>
      <c r="C47" s="19">
        <f t="shared" ref="C47:I47" si="36">C31-C37-C42</f>
        <v>0</v>
      </c>
      <c r="D47" s="19">
        <f t="shared" si="36"/>
        <v>0</v>
      </c>
      <c r="E47" s="19">
        <f t="shared" si="36"/>
        <v>0</v>
      </c>
      <c r="F47" s="19">
        <f t="shared" si="36"/>
        <v>0</v>
      </c>
      <c r="G47" s="19">
        <f t="shared" si="36"/>
        <v>0</v>
      </c>
      <c r="H47" s="19">
        <f t="shared" si="36"/>
        <v>0</v>
      </c>
      <c r="I47" s="12">
        <f t="shared" si="36"/>
        <v>0</v>
      </c>
      <c r="K47" s="611">
        <f>B31-B37-B42-B47</f>
        <v>0</v>
      </c>
      <c r="L47" s="622">
        <f t="shared" ref="L47:N47" si="37">C31-C37-C42-C47</f>
        <v>0</v>
      </c>
      <c r="M47" s="622">
        <f t="shared" si="37"/>
        <v>0</v>
      </c>
      <c r="N47" s="622">
        <f t="shared" si="37"/>
        <v>0</v>
      </c>
      <c r="O47" s="622">
        <f>F31-F37-F42-F47</f>
        <v>0</v>
      </c>
      <c r="P47" s="622">
        <f t="shared" ref="P47:Q47" si="38">G31-G37-G42-G47</f>
        <v>0</v>
      </c>
      <c r="Q47" s="622">
        <f t="shared" si="38"/>
        <v>0</v>
      </c>
      <c r="R47" s="609">
        <f t="shared" ref="R47" si="39">SUM(B47:H47)-I47</f>
        <v>0</v>
      </c>
    </row>
    <row r="48" spans="1:37" ht="15" customHeight="1" thickBot="1" x14ac:dyDescent="0.3">
      <c r="A48" s="22" t="s">
        <v>30</v>
      </c>
      <c r="B48" s="23">
        <f t="shared" ref="B48:I48" si="40">B35-B40-B45</f>
        <v>0</v>
      </c>
      <c r="C48" s="23">
        <f t="shared" si="40"/>
        <v>0</v>
      </c>
      <c r="D48" s="23">
        <f t="shared" si="40"/>
        <v>0</v>
      </c>
      <c r="E48" s="23">
        <f t="shared" si="40"/>
        <v>0</v>
      </c>
      <c r="F48" s="23">
        <f t="shared" si="40"/>
        <v>0</v>
      </c>
      <c r="G48" s="23">
        <f t="shared" si="40"/>
        <v>0</v>
      </c>
      <c r="H48" s="23">
        <f t="shared" si="40"/>
        <v>0</v>
      </c>
      <c r="I48" s="14">
        <f t="shared" si="40"/>
        <v>0</v>
      </c>
      <c r="K48" s="611">
        <f>B35-B40-B45-B48</f>
        <v>0</v>
      </c>
      <c r="L48" s="622">
        <f t="shared" ref="L48:N48" si="41">C35-C40-C45-C48</f>
        <v>0</v>
      </c>
      <c r="M48" s="622">
        <f t="shared" si="41"/>
        <v>0</v>
      </c>
      <c r="N48" s="622">
        <f t="shared" si="41"/>
        <v>0</v>
      </c>
      <c r="O48" s="622">
        <f>F35-F40-F45-F48</f>
        <v>0</v>
      </c>
      <c r="P48" s="622">
        <f t="shared" ref="P48:Q48" si="42">G35-G40-G45-G48</f>
        <v>0</v>
      </c>
      <c r="Q48" s="622">
        <f t="shared" si="42"/>
        <v>0</v>
      </c>
      <c r="R48" s="609">
        <f>SUM(B48:H48)-I48</f>
        <v>0</v>
      </c>
      <c r="AC48" s="611">
        <f>B48-'BS old'!$G$13</f>
        <v>0</v>
      </c>
      <c r="AD48" s="626">
        <f>C48-'BS old'!$G$14</f>
        <v>0</v>
      </c>
      <c r="AE48" s="626">
        <f>D48-'BS old'!$IB$15</f>
        <v>0</v>
      </c>
      <c r="AF48" s="626">
        <f>E48-'BS old'!$G$16</f>
        <v>0</v>
      </c>
      <c r="AG48" s="626">
        <f>F48-'BS old'!$G$17</f>
        <v>0</v>
      </c>
      <c r="AH48" s="626">
        <f>G48-'BS old'!$G$18</f>
        <v>0</v>
      </c>
      <c r="AI48" s="626">
        <f>H48-'BS old'!$G$19</f>
        <v>0</v>
      </c>
      <c r="AJ48" s="609">
        <f>I48-'BS old'!$G$12</f>
        <v>0</v>
      </c>
      <c r="AK48" s="339"/>
    </row>
    <row r="49" ht="15.75" thickTop="1" x14ac:dyDescent="0.25"/>
  </sheetData>
  <mergeCells count="7">
    <mergeCell ref="T1:AA1"/>
    <mergeCell ref="AC1:AJ1"/>
    <mergeCell ref="A28:A29"/>
    <mergeCell ref="B28:I28"/>
    <mergeCell ref="A3:A4"/>
    <mergeCell ref="B3:I3"/>
    <mergeCell ref="K1:R1"/>
  </mergeCells>
  <conditionalFormatting sqref="K6:R23">
    <cfRule type="cellIs" dxfId="261" priority="13" operator="lessThan">
      <formula>0</formula>
    </cfRule>
    <cfRule type="cellIs" dxfId="260" priority="14" operator="greaterThan">
      <formula>0</formula>
    </cfRule>
  </conditionalFormatting>
  <conditionalFormatting sqref="K31:R48">
    <cfRule type="cellIs" dxfId="259" priority="11" operator="lessThan">
      <formula>0</formula>
    </cfRule>
    <cfRule type="cellIs" dxfId="258" priority="12" operator="greaterThan">
      <formula>0</formula>
    </cfRule>
  </conditionalFormatting>
  <conditionalFormatting sqref="T6:AA22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C10:AJ48">
    <cfRule type="cellIs" dxfId="255" priority="7" operator="lessThan">
      <formula>0</formula>
    </cfRule>
    <cfRule type="cellIs" dxfId="254" priority="8" operator="greaterThan">
      <formula>0</formula>
    </cfRule>
  </conditionalFormatting>
  <conditionalFormatting sqref="K6:R23">
    <cfRule type="cellIs" dxfId="253" priority="5" operator="lessThan">
      <formula>0</formula>
    </cfRule>
    <cfRule type="cellIs" dxfId="252" priority="6" operator="greaterThan">
      <formula>0</formula>
    </cfRule>
  </conditionalFormatting>
  <conditionalFormatting sqref="K31:R48">
    <cfRule type="cellIs" dxfId="251" priority="3" operator="lessThan">
      <formula>0</formula>
    </cfRule>
    <cfRule type="cellIs" dxfId="250" priority="4" operator="greaterThan">
      <formula>0</formula>
    </cfRule>
  </conditionalFormatting>
  <conditionalFormatting sqref="K31:R48">
    <cfRule type="cellIs" dxfId="249" priority="1" operator="lessThan">
      <formula>0</formula>
    </cfRule>
    <cfRule type="cellIs" dxfId="24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1048" t="s">
        <v>266</v>
      </c>
      <c r="B2" s="1027" t="s">
        <v>267</v>
      </c>
      <c r="C2" s="1028"/>
    </row>
    <row r="3" spans="1:3" ht="24" thickTop="1" thickBot="1" x14ac:dyDescent="0.3">
      <c r="A3" s="1050"/>
      <c r="B3" s="67" t="s">
        <v>2</v>
      </c>
      <c r="C3" s="67" t="s">
        <v>3</v>
      </c>
    </row>
    <row r="4" spans="1:3" ht="20.25" customHeight="1" thickTop="1" thickBot="1" x14ac:dyDescent="0.3">
      <c r="A4" s="11" t="s">
        <v>268</v>
      </c>
      <c r="B4" s="76"/>
      <c r="C4" s="77"/>
    </row>
    <row r="5" spans="1:3" ht="20.25" customHeight="1" thickBot="1" x14ac:dyDescent="0.3">
      <c r="A5" s="11" t="s">
        <v>269</v>
      </c>
      <c r="B5" s="76"/>
      <c r="C5" s="77"/>
    </row>
    <row r="6" spans="1:3" ht="20.25" customHeight="1" thickBot="1" x14ac:dyDescent="0.3">
      <c r="A6" s="11" t="s">
        <v>270</v>
      </c>
      <c r="B6" s="76"/>
      <c r="C6" s="77"/>
    </row>
    <row r="7" spans="1:3" ht="20.25" customHeight="1" thickBot="1" x14ac:dyDescent="0.3">
      <c r="A7" s="11" t="s">
        <v>271</v>
      </c>
      <c r="B7" s="76"/>
      <c r="C7" s="77"/>
    </row>
    <row r="8" spans="1:3" ht="20.25" customHeight="1" thickBot="1" x14ac:dyDescent="0.3">
      <c r="A8" s="22" t="s">
        <v>14</v>
      </c>
      <c r="B8" s="82">
        <f>SUM(B4:B7)</f>
        <v>0</v>
      </c>
      <c r="C8" s="75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340"/>
    <col min="11" max="14" width="9.140625" style="341"/>
    <col min="15" max="15" width="9.140625" style="345"/>
  </cols>
  <sheetData>
    <row r="1" spans="1:15" ht="17.25" thickBot="1" x14ac:dyDescent="0.35">
      <c r="A1" s="1" t="s">
        <v>272</v>
      </c>
      <c r="J1" s="1043" t="s">
        <v>1020</v>
      </c>
      <c r="K1" s="1044"/>
      <c r="L1" s="1044"/>
      <c r="M1" s="1044"/>
      <c r="N1" s="1044"/>
      <c r="O1" s="1045"/>
    </row>
    <row r="2" spans="1:15" ht="24.75" customHeight="1" thickTop="1" thickBot="1" x14ac:dyDescent="0.3">
      <c r="A2" s="1048" t="s">
        <v>1</v>
      </c>
      <c r="B2" s="1034" t="s">
        <v>2</v>
      </c>
      <c r="C2" s="1035"/>
      <c r="D2" s="1036"/>
      <c r="E2" s="1027" t="s">
        <v>3</v>
      </c>
      <c r="F2" s="1033"/>
      <c r="G2" s="1028"/>
      <c r="J2" s="1034" t="s">
        <v>2</v>
      </c>
      <c r="K2" s="1035"/>
      <c r="L2" s="1036"/>
      <c r="M2" s="1027" t="s">
        <v>456</v>
      </c>
      <c r="N2" s="1033"/>
      <c r="O2" s="1028"/>
    </row>
    <row r="3" spans="1:15" ht="16.5" customHeight="1" thickTop="1" thickBot="1" x14ac:dyDescent="0.3">
      <c r="A3" s="1049"/>
      <c r="B3" s="1034" t="s">
        <v>184</v>
      </c>
      <c r="C3" s="1035"/>
      <c r="D3" s="1036"/>
      <c r="E3" s="1034" t="s">
        <v>184</v>
      </c>
      <c r="F3" s="1035"/>
      <c r="G3" s="1036"/>
      <c r="J3" s="1034" t="s">
        <v>184</v>
      </c>
      <c r="K3" s="1035"/>
      <c r="L3" s="1036"/>
      <c r="M3" s="1034" t="s">
        <v>184</v>
      </c>
      <c r="N3" s="1035"/>
      <c r="O3" s="1036"/>
    </row>
    <row r="4" spans="1:15" s="4" customFormat="1" ht="45" customHeight="1" thickTop="1" thickBot="1" x14ac:dyDescent="0.3">
      <c r="A4" s="1050"/>
      <c r="B4" s="18" t="s">
        <v>185</v>
      </c>
      <c r="C4" s="18" t="s">
        <v>186</v>
      </c>
      <c r="D4" s="18" t="s">
        <v>187</v>
      </c>
      <c r="E4" s="18" t="s">
        <v>185</v>
      </c>
      <c r="F4" s="18" t="s">
        <v>186</v>
      </c>
      <c r="G4" s="18" t="s">
        <v>187</v>
      </c>
      <c r="J4" s="56" t="s">
        <v>185</v>
      </c>
      <c r="K4" s="18" t="s">
        <v>186</v>
      </c>
      <c r="L4" s="18" t="s">
        <v>187</v>
      </c>
      <c r="M4" s="18" t="s">
        <v>185</v>
      </c>
      <c r="N4" s="18" t="s">
        <v>186</v>
      </c>
      <c r="O4" s="18" t="s">
        <v>187</v>
      </c>
    </row>
    <row r="5" spans="1:15" ht="18.75" customHeight="1" thickTop="1" thickBot="1" x14ac:dyDescent="0.3">
      <c r="A5" s="71" t="s">
        <v>188</v>
      </c>
      <c r="B5" s="141"/>
      <c r="C5" s="141"/>
      <c r="D5" s="141"/>
      <c r="E5" s="141"/>
      <c r="F5" s="141"/>
      <c r="G5" s="74"/>
    </row>
    <row r="6" spans="1:15" ht="18.75" customHeight="1" thickBot="1" x14ac:dyDescent="0.3">
      <c r="A6" s="68" t="s">
        <v>273</v>
      </c>
      <c r="B6" s="76"/>
      <c r="C6" s="76"/>
      <c r="D6" s="76"/>
      <c r="E6" s="76"/>
      <c r="F6" s="76"/>
      <c r="G6" s="77"/>
    </row>
    <row r="7" spans="1:15" ht="18.75" customHeight="1" thickBot="1" x14ac:dyDescent="0.3">
      <c r="A7" s="69" t="s">
        <v>14</v>
      </c>
      <c r="B7" s="82">
        <f>B5+B6</f>
        <v>0</v>
      </c>
      <c r="C7" s="82">
        <f t="shared" ref="C7:G7" si="0">C5+C6</f>
        <v>0</v>
      </c>
      <c r="D7" s="82">
        <f t="shared" si="0"/>
        <v>0</v>
      </c>
      <c r="E7" s="82">
        <f t="shared" si="0"/>
        <v>0</v>
      </c>
      <c r="F7" s="82">
        <f t="shared" si="0"/>
        <v>0</v>
      </c>
      <c r="G7" s="75">
        <f t="shared" si="0"/>
        <v>0</v>
      </c>
      <c r="J7" s="343">
        <f>SUM(B5:B6)-B7</f>
        <v>0</v>
      </c>
      <c r="K7" s="342">
        <f t="shared" ref="K7:O7" si="1">SUM(C5:C6)-C7</f>
        <v>0</v>
      </c>
      <c r="L7" s="342">
        <f t="shared" si="1"/>
        <v>0</v>
      </c>
      <c r="M7" s="342">
        <f t="shared" si="1"/>
        <v>0</v>
      </c>
      <c r="N7" s="342">
        <f t="shared" si="1"/>
        <v>0</v>
      </c>
      <c r="O7" s="346">
        <f t="shared" si="1"/>
        <v>0</v>
      </c>
    </row>
    <row r="8" spans="1:15" ht="15.75" thickTop="1" x14ac:dyDescent="0.25"/>
  </sheetData>
  <mergeCells count="10">
    <mergeCell ref="J1:O1"/>
    <mergeCell ref="J2:L2"/>
    <mergeCell ref="M2:O2"/>
    <mergeCell ref="J3:L3"/>
    <mergeCell ref="M3:O3"/>
    <mergeCell ref="B2:D2"/>
    <mergeCell ref="E2:G2"/>
    <mergeCell ref="B3:D3"/>
    <mergeCell ref="E3:G3"/>
    <mergeCell ref="A2:A4"/>
  </mergeCells>
  <conditionalFormatting sqref="J5:O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J7:O7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81" t="s">
        <v>131</v>
      </c>
      <c r="B2" s="67" t="s">
        <v>2</v>
      </c>
      <c r="C2" s="67" t="s">
        <v>3</v>
      </c>
    </row>
    <row r="3" spans="1:3" ht="18.75" customHeight="1" thickTop="1" thickBot="1" x14ac:dyDescent="0.3">
      <c r="A3" s="152" t="s">
        <v>339</v>
      </c>
      <c r="B3" s="77"/>
      <c r="C3" s="77"/>
    </row>
    <row r="4" spans="1:3" ht="18.75" customHeight="1" thickBot="1" x14ac:dyDescent="0.3">
      <c r="A4" s="153" t="s">
        <v>340</v>
      </c>
      <c r="B4" s="77"/>
      <c r="C4" s="77"/>
    </row>
    <row r="5" spans="1:3" ht="18.75" customHeight="1" thickBot="1" x14ac:dyDescent="0.3">
      <c r="A5" s="68" t="s">
        <v>341</v>
      </c>
      <c r="B5" s="77"/>
      <c r="C5" s="77"/>
    </row>
    <row r="6" spans="1:3" ht="18.75" customHeight="1" thickBot="1" x14ac:dyDescent="0.3">
      <c r="A6" s="152" t="s">
        <v>342</v>
      </c>
      <c r="B6" s="77"/>
      <c r="C6" s="77"/>
    </row>
    <row r="7" spans="1:3" ht="18.75" customHeight="1" thickBot="1" x14ac:dyDescent="0.3">
      <c r="A7" s="154" t="s">
        <v>343</v>
      </c>
      <c r="B7" s="77"/>
      <c r="C7" s="77"/>
    </row>
    <row r="8" spans="1:3" ht="18.75" customHeight="1" thickBot="1" x14ac:dyDescent="0.3">
      <c r="A8" s="126" t="s">
        <v>344</v>
      </c>
      <c r="B8" s="77"/>
      <c r="C8" s="77"/>
    </row>
    <row r="9" spans="1:3" ht="18.75" customHeight="1" thickBot="1" x14ac:dyDescent="0.3">
      <c r="A9" s="153" t="s">
        <v>345</v>
      </c>
      <c r="B9" s="77"/>
      <c r="C9" s="77"/>
    </row>
    <row r="10" spans="1:3" ht="18.75" customHeight="1" thickBot="1" x14ac:dyDescent="0.3">
      <c r="A10" s="152" t="s">
        <v>346</v>
      </c>
      <c r="B10" s="123"/>
      <c r="C10" s="123"/>
    </row>
    <row r="11" spans="1:3" ht="18.75" customHeight="1" thickBot="1" x14ac:dyDescent="0.3">
      <c r="A11" s="155" t="s">
        <v>347</v>
      </c>
      <c r="B11" s="124"/>
      <c r="C11" s="124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6" t="s">
        <v>8</v>
      </c>
      <c r="B2" s="17"/>
      <c r="C2" s="17"/>
      <c r="D2" s="17"/>
    </row>
    <row r="3" spans="1:4" ht="16.5" thickTop="1" thickBot="1" x14ac:dyDescent="0.3">
      <c r="A3" s="1048" t="s">
        <v>349</v>
      </c>
      <c r="B3" s="1027" t="s">
        <v>350</v>
      </c>
      <c r="C3" s="1028"/>
      <c r="D3" s="17"/>
    </row>
    <row r="4" spans="1:4" ht="16.5" thickTop="1" thickBot="1" x14ac:dyDescent="0.3">
      <c r="A4" s="1050"/>
      <c r="B4" s="18" t="s">
        <v>351</v>
      </c>
      <c r="C4" s="156" t="s">
        <v>352</v>
      </c>
      <c r="D4" s="17"/>
    </row>
    <row r="5" spans="1:4" ht="20.25" customHeight="1" thickTop="1" thickBot="1" x14ac:dyDescent="0.3">
      <c r="A5" s="11" t="s">
        <v>353</v>
      </c>
      <c r="B5" s="77"/>
      <c r="C5" s="77"/>
      <c r="D5" s="17"/>
    </row>
    <row r="6" spans="1:4" ht="20.25" customHeight="1" thickBot="1" x14ac:dyDescent="0.3">
      <c r="A6" s="11" t="s">
        <v>354</v>
      </c>
      <c r="B6" s="77"/>
      <c r="C6" s="77"/>
      <c r="D6" s="17"/>
    </row>
    <row r="7" spans="1:4" ht="20.25" customHeight="1" thickBot="1" x14ac:dyDescent="0.3">
      <c r="A7" s="11" t="s">
        <v>355</v>
      </c>
      <c r="B7" s="77"/>
      <c r="C7" s="77"/>
      <c r="D7" s="17"/>
    </row>
    <row r="8" spans="1:4" ht="20.25" customHeight="1" thickBot="1" x14ac:dyDescent="0.3">
      <c r="A8" s="11" t="s">
        <v>356</v>
      </c>
      <c r="B8" s="77"/>
      <c r="C8" s="77"/>
      <c r="D8" s="17"/>
    </row>
    <row r="9" spans="1:4" ht="20.25" customHeight="1" thickBot="1" x14ac:dyDescent="0.3">
      <c r="A9" s="11" t="s">
        <v>357</v>
      </c>
      <c r="B9" s="77"/>
      <c r="C9" s="77"/>
      <c r="D9" s="17"/>
    </row>
    <row r="10" spans="1:4" ht="20.25" customHeight="1" thickBot="1" x14ac:dyDescent="0.3">
      <c r="A10" s="13" t="s">
        <v>358</v>
      </c>
      <c r="B10" s="75"/>
      <c r="C10" s="75"/>
      <c r="D10" s="17"/>
    </row>
    <row r="11" spans="1:4" ht="16.5" thickTop="1" thickBot="1" x14ac:dyDescent="0.3">
      <c r="A11" s="157" t="s">
        <v>15</v>
      </c>
      <c r="B11" s="17"/>
      <c r="C11" s="17"/>
      <c r="D11" s="17"/>
    </row>
    <row r="12" spans="1:4" ht="16.5" thickTop="1" thickBot="1" x14ac:dyDescent="0.3">
      <c r="A12" s="1025" t="s">
        <v>349</v>
      </c>
      <c r="B12" s="1027" t="s">
        <v>359</v>
      </c>
      <c r="C12" s="1028"/>
      <c r="D12" s="17"/>
    </row>
    <row r="13" spans="1:4" ht="16.5" thickTop="1" thickBot="1" x14ac:dyDescent="0.3">
      <c r="A13" s="1026"/>
      <c r="B13" s="18" t="s">
        <v>351</v>
      </c>
      <c r="C13" s="156" t="s">
        <v>352</v>
      </c>
      <c r="D13" s="17"/>
    </row>
    <row r="14" spans="1:4" ht="20.25" customHeight="1" thickTop="1" thickBot="1" x14ac:dyDescent="0.3">
      <c r="A14" s="11" t="s">
        <v>353</v>
      </c>
      <c r="B14" s="77"/>
      <c r="C14" s="77"/>
      <c r="D14" s="17"/>
    </row>
    <row r="15" spans="1:4" ht="20.25" customHeight="1" thickBot="1" x14ac:dyDescent="0.3">
      <c r="A15" s="11" t="s">
        <v>354</v>
      </c>
      <c r="B15" s="77"/>
      <c r="C15" s="77"/>
      <c r="D15" s="17"/>
    </row>
    <row r="16" spans="1:4" ht="20.25" customHeight="1" thickBot="1" x14ac:dyDescent="0.3">
      <c r="A16" s="11" t="s">
        <v>355</v>
      </c>
      <c r="B16" s="77"/>
      <c r="C16" s="77"/>
      <c r="D16" s="17"/>
    </row>
    <row r="17" spans="1:4" ht="20.25" customHeight="1" thickBot="1" x14ac:dyDescent="0.3">
      <c r="A17" s="11" t="s">
        <v>356</v>
      </c>
      <c r="B17" s="77"/>
      <c r="C17" s="77"/>
      <c r="D17" s="17"/>
    </row>
    <row r="18" spans="1:4" ht="20.25" customHeight="1" thickBot="1" x14ac:dyDescent="0.3">
      <c r="A18" s="11" t="s">
        <v>357</v>
      </c>
      <c r="B18" s="77"/>
      <c r="C18" s="77"/>
      <c r="D18" s="17"/>
    </row>
    <row r="19" spans="1:4" ht="20.25" customHeight="1" thickBot="1" x14ac:dyDescent="0.3">
      <c r="A19" s="139" t="s">
        <v>358</v>
      </c>
      <c r="B19" s="75"/>
      <c r="C19" s="75"/>
      <c r="D19" s="17"/>
    </row>
    <row r="20" spans="1:4" ht="15.75" thickTop="1" x14ac:dyDescent="0.25">
      <c r="A20" s="17"/>
      <c r="B20" s="17"/>
      <c r="C20" s="17"/>
      <c r="D20" s="17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81" t="s">
        <v>361</v>
      </c>
      <c r="B2" s="67" t="s">
        <v>362</v>
      </c>
      <c r="C2" s="67" t="s">
        <v>363</v>
      </c>
    </row>
    <row r="3" spans="1:3" ht="20.25" customHeight="1" thickTop="1" thickBot="1" x14ac:dyDescent="0.3">
      <c r="A3" s="119" t="s">
        <v>364</v>
      </c>
      <c r="B3" s="77"/>
      <c r="C3" s="77"/>
    </row>
    <row r="4" spans="1:3" ht="20.25" customHeight="1" thickBot="1" x14ac:dyDescent="0.3">
      <c r="A4" s="126" t="s">
        <v>365</v>
      </c>
      <c r="B4" s="77"/>
      <c r="C4" s="77"/>
    </row>
    <row r="5" spans="1:3" ht="20.25" customHeight="1" thickBot="1" x14ac:dyDescent="0.3">
      <c r="A5" s="126" t="s">
        <v>366</v>
      </c>
      <c r="B5" s="77"/>
      <c r="C5" s="77"/>
    </row>
    <row r="6" spans="1:3" ht="20.25" customHeight="1" thickBot="1" x14ac:dyDescent="0.3">
      <c r="A6" s="126" t="s">
        <v>367</v>
      </c>
      <c r="B6" s="77"/>
      <c r="C6" s="77"/>
    </row>
    <row r="7" spans="1:3" ht="21" customHeight="1" thickBot="1" x14ac:dyDescent="0.3">
      <c r="A7" s="126" t="s">
        <v>457</v>
      </c>
      <c r="B7" s="77"/>
      <c r="C7" s="77"/>
    </row>
    <row r="8" spans="1:3" ht="20.25" customHeight="1" thickBot="1" x14ac:dyDescent="0.3">
      <c r="A8" s="116" t="s">
        <v>368</v>
      </c>
      <c r="B8" s="77"/>
      <c r="C8" s="77"/>
    </row>
    <row r="9" spans="1:3" ht="20.25" customHeight="1" thickBot="1" x14ac:dyDescent="0.3">
      <c r="A9" s="119" t="s">
        <v>369</v>
      </c>
      <c r="B9" s="77"/>
      <c r="C9" s="123"/>
    </row>
    <row r="10" spans="1:3" ht="20.25" customHeight="1" thickBot="1" x14ac:dyDescent="0.3">
      <c r="A10" s="127" t="s">
        <v>370</v>
      </c>
      <c r="B10" s="75"/>
      <c r="C10" s="124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274</v>
      </c>
    </row>
    <row r="2" spans="1:7" ht="44.25" customHeight="1" thickTop="1" thickBot="1" x14ac:dyDescent="0.3">
      <c r="A2" s="1048" t="s">
        <v>275</v>
      </c>
      <c r="B2" s="1027" t="s">
        <v>276</v>
      </c>
      <c r="C2" s="1028"/>
      <c r="D2" s="1027" t="s">
        <v>277</v>
      </c>
      <c r="E2" s="1028"/>
      <c r="F2" s="1027" t="s">
        <v>278</v>
      </c>
      <c r="G2" s="1028"/>
    </row>
    <row r="3" spans="1:7" s="341" customFormat="1" ht="57.75" thickTop="1" thickBot="1" x14ac:dyDescent="0.3">
      <c r="A3" s="1050"/>
      <c r="B3" s="56" t="s">
        <v>2</v>
      </c>
      <c r="C3" s="174" t="s">
        <v>448</v>
      </c>
      <c r="D3" s="174" t="s">
        <v>2</v>
      </c>
      <c r="E3" s="174" t="s">
        <v>448</v>
      </c>
      <c r="F3" s="174" t="s">
        <v>2</v>
      </c>
      <c r="G3" s="174" t="s">
        <v>448</v>
      </c>
    </row>
    <row r="4" spans="1:7" ht="18.75" customHeight="1" thickTop="1" thickBot="1" x14ac:dyDescent="0.3">
      <c r="A4" s="105"/>
      <c r="B4" s="77"/>
      <c r="C4" s="77"/>
      <c r="D4" s="77"/>
      <c r="E4" s="77"/>
      <c r="F4" s="77"/>
      <c r="G4" s="77"/>
    </row>
    <row r="5" spans="1:7" ht="18.75" customHeight="1" thickBot="1" x14ac:dyDescent="0.3">
      <c r="A5" s="105"/>
      <c r="B5" s="77"/>
      <c r="C5" s="77"/>
      <c r="D5" s="77"/>
      <c r="E5" s="77"/>
      <c r="F5" s="77"/>
      <c r="G5" s="77"/>
    </row>
    <row r="6" spans="1:7" ht="18.75" customHeight="1" thickBot="1" x14ac:dyDescent="0.3">
      <c r="A6" s="105"/>
      <c r="B6" s="77"/>
      <c r="C6" s="77"/>
      <c r="D6" s="77"/>
      <c r="E6" s="77"/>
      <c r="F6" s="77"/>
      <c r="G6" s="77"/>
    </row>
    <row r="7" spans="1:7" ht="18.75" customHeight="1" thickBot="1" x14ac:dyDescent="0.3">
      <c r="A7" s="105"/>
      <c r="B7" s="77"/>
      <c r="C7" s="77"/>
      <c r="D7" s="77"/>
      <c r="E7" s="77"/>
      <c r="F7" s="77"/>
      <c r="G7" s="77"/>
    </row>
    <row r="8" spans="1:7" ht="18.75" customHeight="1" thickBot="1" x14ac:dyDescent="0.3">
      <c r="A8" s="69" t="s">
        <v>14</v>
      </c>
      <c r="B8" s="75">
        <f t="shared" ref="B8:G8" si="0">SUM(B4:B7)</f>
        <v>0</v>
      </c>
      <c r="C8" s="75">
        <f t="shared" si="0"/>
        <v>0</v>
      </c>
      <c r="D8" s="75">
        <f t="shared" si="0"/>
        <v>0</v>
      </c>
      <c r="E8" s="75">
        <f t="shared" si="0"/>
        <v>0</v>
      </c>
      <c r="F8" s="75">
        <f t="shared" si="0"/>
        <v>0</v>
      </c>
      <c r="G8" s="75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340" customWidth="1"/>
    <col min="9" max="10" width="15.7109375" style="341" customWidth="1"/>
    <col min="11" max="11" width="14.85546875" style="341" customWidth="1"/>
    <col min="12" max="12" width="14.85546875" style="345" customWidth="1"/>
    <col min="13" max="13" width="6.5703125" customWidth="1"/>
    <col min="14" max="14" width="15.5703125" style="340" customWidth="1"/>
    <col min="15" max="17" width="15.5703125" style="341" customWidth="1"/>
    <col min="18" max="18" width="15.5703125" style="345" customWidth="1"/>
    <col min="19" max="19" width="19.85546875" customWidth="1"/>
  </cols>
  <sheetData>
    <row r="1" spans="1:18" ht="17.25" thickBot="1" x14ac:dyDescent="0.35">
      <c r="A1" s="1" t="s">
        <v>279</v>
      </c>
      <c r="H1" s="1043" t="s">
        <v>1020</v>
      </c>
      <c r="I1" s="1044"/>
      <c r="J1" s="1044"/>
      <c r="K1" s="1044"/>
      <c r="L1" s="1045"/>
      <c r="N1" s="1043" t="s">
        <v>1022</v>
      </c>
      <c r="O1" s="1044"/>
      <c r="P1" s="1044"/>
      <c r="Q1" s="1044"/>
      <c r="R1" s="1045"/>
    </row>
    <row r="2" spans="1:18" ht="33" customHeight="1" thickTop="1" thickBot="1" x14ac:dyDescent="0.3">
      <c r="A2" s="1048" t="s">
        <v>131</v>
      </c>
      <c r="B2" s="35" t="s">
        <v>2</v>
      </c>
      <c r="C2" s="1027" t="s">
        <v>3</v>
      </c>
      <c r="D2" s="1028"/>
      <c r="E2" s="1027" t="s">
        <v>280</v>
      </c>
      <c r="F2" s="1028"/>
      <c r="H2" s="56" t="s">
        <v>2</v>
      </c>
      <c r="I2" s="1027" t="s">
        <v>3</v>
      </c>
      <c r="J2" s="1028"/>
      <c r="K2" s="1027" t="s">
        <v>280</v>
      </c>
      <c r="L2" s="1028"/>
      <c r="N2" s="56" t="s">
        <v>2</v>
      </c>
      <c r="O2" s="1027" t="s">
        <v>3</v>
      </c>
      <c r="P2" s="1028"/>
      <c r="Q2" s="1027" t="s">
        <v>280</v>
      </c>
      <c r="R2" s="1028"/>
    </row>
    <row r="3" spans="1:18" ht="45" customHeight="1" thickTop="1" thickBot="1" x14ac:dyDescent="0.3">
      <c r="A3" s="1050"/>
      <c r="B3" s="18" t="s">
        <v>281</v>
      </c>
      <c r="C3" s="18" t="s">
        <v>281</v>
      </c>
      <c r="D3" s="18" t="s">
        <v>282</v>
      </c>
      <c r="E3" s="18" t="s">
        <v>2</v>
      </c>
      <c r="F3" s="18" t="s">
        <v>450</v>
      </c>
      <c r="H3" s="172" t="s">
        <v>281</v>
      </c>
      <c r="I3" s="18" t="s">
        <v>281</v>
      </c>
      <c r="J3" s="18" t="s">
        <v>282</v>
      </c>
      <c r="K3" s="18" t="s">
        <v>2</v>
      </c>
      <c r="L3" s="18" t="s">
        <v>450</v>
      </c>
      <c r="N3" s="172" t="s">
        <v>281</v>
      </c>
      <c r="O3" s="18" t="s">
        <v>281</v>
      </c>
      <c r="P3" s="18" t="s">
        <v>282</v>
      </c>
      <c r="Q3" s="18" t="s">
        <v>2</v>
      </c>
      <c r="R3" s="18" t="s">
        <v>450</v>
      </c>
    </row>
    <row r="4" spans="1:18" ht="19.5" customHeight="1" thickTop="1" thickBot="1" x14ac:dyDescent="0.3">
      <c r="A4" s="119" t="s">
        <v>449</v>
      </c>
      <c r="B4" s="158"/>
      <c r="C4" s="159"/>
      <c r="D4" s="160"/>
      <c r="E4" s="161"/>
      <c r="F4" s="161"/>
      <c r="K4" s="342">
        <f>B4-C4-E4</f>
        <v>0</v>
      </c>
      <c r="L4" s="346">
        <f>C4-D4-F4</f>
        <v>0</v>
      </c>
      <c r="N4" s="343">
        <f>B4-'BS old'!$D$42</f>
        <v>0</v>
      </c>
      <c r="O4" s="342">
        <f>C4-'BS old'!$G$42</f>
        <v>0</v>
      </c>
    </row>
    <row r="5" spans="1:18" ht="19.5" customHeight="1" thickBot="1" x14ac:dyDescent="0.3">
      <c r="A5" s="116" t="s">
        <v>91</v>
      </c>
      <c r="B5" s="162"/>
      <c r="C5" s="162"/>
      <c r="D5" s="163"/>
      <c r="E5" s="118"/>
      <c r="F5" s="118"/>
      <c r="K5" s="342">
        <f>B5-C5-E5</f>
        <v>0</v>
      </c>
      <c r="L5" s="346">
        <f t="shared" ref="L5:L7" si="0">C5-D5-F5</f>
        <v>0</v>
      </c>
      <c r="N5" s="343">
        <f>B5-'BS old'!$D$43</f>
        <v>0</v>
      </c>
      <c r="O5" s="342">
        <f>C5-'BS old'!$G$43</f>
        <v>0</v>
      </c>
    </row>
    <row r="6" spans="1:18" ht="19.5" customHeight="1" thickBot="1" x14ac:dyDescent="0.3">
      <c r="A6" s="11" t="s">
        <v>283</v>
      </c>
      <c r="B6" s="90"/>
      <c r="C6" s="90"/>
      <c r="D6" s="91"/>
      <c r="E6" s="77"/>
      <c r="F6" s="77"/>
      <c r="K6" s="342">
        <f>B6-C6-E6</f>
        <v>0</v>
      </c>
      <c r="L6" s="346">
        <f t="shared" si="0"/>
        <v>0</v>
      </c>
      <c r="N6" s="343">
        <f>B6-'BS old'!$D$44</f>
        <v>0</v>
      </c>
      <c r="O6" s="342">
        <f>C6-'BS old'!$G$44</f>
        <v>0</v>
      </c>
    </row>
    <row r="7" spans="1:18" ht="19.5" customHeight="1" thickBot="1" x14ac:dyDescent="0.3">
      <c r="A7" s="11" t="s">
        <v>14</v>
      </c>
      <c r="B7" s="76">
        <f>SUM(B4:B6)</f>
        <v>0</v>
      </c>
      <c r="C7" s="90">
        <f t="shared" ref="C7:F7" si="1">SUM(C4:C6)</f>
        <v>0</v>
      </c>
      <c r="D7" s="91">
        <f t="shared" si="1"/>
        <v>0</v>
      </c>
      <c r="E7" s="77">
        <f t="shared" si="1"/>
        <v>0</v>
      </c>
      <c r="F7" s="77">
        <f t="shared" si="1"/>
        <v>0</v>
      </c>
      <c r="H7" s="343">
        <f>SUM(B4:B6)-B7</f>
        <v>0</v>
      </c>
      <c r="I7" s="342">
        <f t="shared" ref="I7:J7" si="2">SUM(C4:C6)-C7</f>
        <v>0</v>
      </c>
      <c r="J7" s="342">
        <f t="shared" si="2"/>
        <v>0</v>
      </c>
      <c r="K7" s="342">
        <f>B7-C7-E7</f>
        <v>0</v>
      </c>
      <c r="L7" s="346">
        <f t="shared" si="0"/>
        <v>0</v>
      </c>
    </row>
    <row r="8" spans="1:18" ht="19.5" customHeight="1" thickBot="1" x14ac:dyDescent="0.3">
      <c r="A8" s="11" t="s">
        <v>284</v>
      </c>
      <c r="B8" s="107" t="s">
        <v>18</v>
      </c>
      <c r="C8" s="107" t="s">
        <v>18</v>
      </c>
      <c r="D8" s="120" t="s">
        <v>18</v>
      </c>
      <c r="E8" s="77"/>
      <c r="F8" s="77"/>
    </row>
    <row r="9" spans="1:18" ht="19.5" customHeight="1" thickBot="1" x14ac:dyDescent="0.3">
      <c r="A9" s="11" t="s">
        <v>285</v>
      </c>
      <c r="B9" s="107" t="s">
        <v>18</v>
      </c>
      <c r="C9" s="107" t="s">
        <v>18</v>
      </c>
      <c r="D9" s="120" t="s">
        <v>18</v>
      </c>
      <c r="E9" s="77"/>
      <c r="F9" s="77"/>
    </row>
    <row r="10" spans="1:18" ht="19.5" customHeight="1" thickBot="1" x14ac:dyDescent="0.3">
      <c r="A10" s="11" t="s">
        <v>286</v>
      </c>
      <c r="B10" s="107" t="s">
        <v>18</v>
      </c>
      <c r="C10" s="107" t="s">
        <v>18</v>
      </c>
      <c r="D10" s="120" t="s">
        <v>18</v>
      </c>
      <c r="E10" s="77"/>
      <c r="F10" s="77"/>
    </row>
    <row r="11" spans="1:18" ht="19.5" customHeight="1" thickBot="1" x14ac:dyDescent="0.3">
      <c r="A11" s="13" t="s">
        <v>287</v>
      </c>
      <c r="B11" s="109" t="s">
        <v>18</v>
      </c>
      <c r="C11" s="109" t="s">
        <v>18</v>
      </c>
      <c r="D11" s="121" t="s">
        <v>18</v>
      </c>
      <c r="E11" s="75"/>
      <c r="F11" s="75"/>
    </row>
    <row r="12" spans="1:18" ht="19.5" customHeight="1" thickTop="1" thickBot="1" x14ac:dyDescent="0.3">
      <c r="A12" s="22" t="s">
        <v>288</v>
      </c>
      <c r="B12" s="109" t="s">
        <v>18</v>
      </c>
      <c r="C12" s="109" t="s">
        <v>18</v>
      </c>
      <c r="D12" s="121" t="s">
        <v>18</v>
      </c>
      <c r="E12" s="75"/>
      <c r="F12" s="75"/>
      <c r="K12" s="342">
        <f>SUM(E7:E11)-E12</f>
        <v>0</v>
      </c>
      <c r="L12" s="346">
        <f>SUM(F7:F11)-F12</f>
        <v>0</v>
      </c>
      <c r="Q12" s="342">
        <f>E12-'P&amp;L old'!$D$14</f>
        <v>0</v>
      </c>
      <c r="R12" s="346">
        <f>F12-'P&amp;L old'!$E$14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25" priority="4" operator="lessThan">
      <formula>0</formula>
    </cfRule>
    <cfRule type="cellIs" dxfId="24" priority="5" operator="greaterThan">
      <formula>0</formula>
    </cfRule>
  </conditionalFormatting>
  <conditionalFormatting sqref="N1">
    <cfRule type="cellIs" priority="3" stopIfTrue="1" operator="greaterThan">
      <formula>0</formula>
    </cfRule>
  </conditionalFormatting>
  <conditionalFormatting sqref="N4:R12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340" customWidth="1"/>
    <col min="6" max="6" width="30.28515625" style="345" customWidth="1"/>
  </cols>
  <sheetData>
    <row r="1" spans="1:6" ht="116.25" thickBot="1" x14ac:dyDescent="0.35">
      <c r="A1" s="382" t="s">
        <v>289</v>
      </c>
      <c r="E1" s="1043" t="s">
        <v>1022</v>
      </c>
      <c r="F1" s="1045"/>
    </row>
    <row r="2" spans="1:6" ht="21" customHeight="1" thickTop="1" thickBot="1" x14ac:dyDescent="0.3">
      <c r="A2" s="56" t="s">
        <v>131</v>
      </c>
      <c r="B2" s="618" t="s">
        <v>2</v>
      </c>
      <c r="C2" s="618" t="s">
        <v>3</v>
      </c>
      <c r="E2" s="351" t="s">
        <v>2</v>
      </c>
      <c r="F2" s="352" t="s">
        <v>3</v>
      </c>
    </row>
    <row r="3" spans="1:6" ht="18.75" customHeight="1" thickTop="1" thickBot="1" x14ac:dyDescent="0.3">
      <c r="A3" s="41" t="s">
        <v>451</v>
      </c>
      <c r="B3" s="77"/>
      <c r="C3" s="77"/>
      <c r="E3" s="383"/>
      <c r="F3" s="384"/>
    </row>
    <row r="4" spans="1:6" ht="18.75" customHeight="1" thickBot="1" x14ac:dyDescent="0.3">
      <c r="A4" s="11"/>
      <c r="B4" s="77"/>
      <c r="C4" s="77"/>
      <c r="E4" s="383"/>
      <c r="F4" s="384"/>
    </row>
    <row r="5" spans="1:6" ht="18.75" customHeight="1" thickBot="1" x14ac:dyDescent="0.3">
      <c r="A5" s="11"/>
      <c r="B5" s="77"/>
      <c r="C5" s="77"/>
      <c r="E5" s="383"/>
      <c r="F5" s="384"/>
    </row>
    <row r="6" spans="1:6" ht="18.75" customHeight="1" thickBot="1" x14ac:dyDescent="0.3">
      <c r="A6" s="41" t="s">
        <v>290</v>
      </c>
      <c r="B6" s="77"/>
      <c r="C6" s="77"/>
      <c r="E6" s="383"/>
      <c r="F6" s="384"/>
    </row>
    <row r="7" spans="1:6" ht="18.75" customHeight="1" thickBot="1" x14ac:dyDescent="0.3">
      <c r="A7" s="11"/>
      <c r="B7" s="77"/>
      <c r="C7" s="77"/>
      <c r="E7" s="383"/>
      <c r="F7" s="384"/>
    </row>
    <row r="8" spans="1:6" ht="18.75" customHeight="1" thickBot="1" x14ac:dyDescent="0.3">
      <c r="A8" s="11"/>
      <c r="B8" s="77"/>
      <c r="C8" s="77"/>
      <c r="E8" s="383"/>
      <c r="F8" s="384"/>
    </row>
    <row r="9" spans="1:6" ht="18.75" customHeight="1" thickBot="1" x14ac:dyDescent="0.3">
      <c r="A9" s="11"/>
      <c r="B9" s="77"/>
      <c r="C9" s="77"/>
      <c r="E9" s="383"/>
      <c r="F9" s="384"/>
    </row>
    <row r="10" spans="1:6" ht="18.75" customHeight="1" thickBot="1" x14ac:dyDescent="0.3">
      <c r="A10" s="41" t="s">
        <v>291</v>
      </c>
      <c r="B10" s="77"/>
      <c r="C10" s="77"/>
      <c r="E10" s="343">
        <f>B10-SUM('P&amp;L old'!$D$35,'P&amp;L old'!$D$37,'P&amp;L old'!$D$41,'P&amp;L old'!$D$43,'P&amp;L old'!$D$46,'P&amp;L old'!$D$48,'P&amp;L old'!$D$50,'P&amp;L old'!$D$52)</f>
        <v>0</v>
      </c>
      <c r="F10" s="346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25" t="s">
        <v>292</v>
      </c>
      <c r="B11" s="122"/>
      <c r="C11" s="122"/>
      <c r="E11" s="343">
        <f>B11-'P&amp;L old'!$D$48</f>
        <v>0</v>
      </c>
      <c r="F11" s="346">
        <f>C11-'P&amp;L old'!$E$48</f>
        <v>0</v>
      </c>
    </row>
    <row r="12" spans="1:6" ht="18.75" customHeight="1" thickBot="1" x14ac:dyDescent="0.3">
      <c r="A12" s="11" t="s">
        <v>293</v>
      </c>
      <c r="B12" s="77"/>
      <c r="C12" s="77"/>
    </row>
    <row r="13" spans="1:6" ht="18.75" customHeight="1" thickBot="1" x14ac:dyDescent="0.3">
      <c r="A13" s="125" t="s">
        <v>294</v>
      </c>
      <c r="B13" s="122"/>
      <c r="C13" s="122"/>
    </row>
    <row r="14" spans="1:6" ht="18.75" customHeight="1" thickBot="1" x14ac:dyDescent="0.3">
      <c r="A14" s="11"/>
      <c r="B14" s="77"/>
      <c r="C14" s="77"/>
    </row>
    <row r="15" spans="1:6" ht="18.75" customHeight="1" thickBot="1" x14ac:dyDescent="0.3">
      <c r="A15" s="11"/>
      <c r="B15" s="77"/>
      <c r="C15" s="77"/>
    </row>
    <row r="16" spans="1:6" ht="18.75" customHeight="1" thickBot="1" x14ac:dyDescent="0.3">
      <c r="A16" s="11"/>
      <c r="B16" s="77"/>
      <c r="C16" s="77"/>
    </row>
    <row r="17" spans="1:6" ht="18.75" customHeight="1" thickBot="1" x14ac:dyDescent="0.3">
      <c r="A17" s="41" t="s">
        <v>295</v>
      </c>
      <c r="B17" s="77"/>
      <c r="C17" s="77"/>
      <c r="E17" s="343">
        <f>B17-'P&amp;L old'!$D$60</f>
        <v>0</v>
      </c>
      <c r="F17" s="346">
        <f>C17-'P&amp;L old'!$E$60</f>
        <v>0</v>
      </c>
    </row>
    <row r="18" spans="1:6" ht="18.75" customHeight="1" thickBot="1" x14ac:dyDescent="0.3">
      <c r="A18" s="119"/>
      <c r="B18" s="123"/>
      <c r="C18" s="123"/>
    </row>
    <row r="19" spans="1:6" ht="18.75" customHeight="1" thickBot="1" x14ac:dyDescent="0.3">
      <c r="A19" s="98"/>
      <c r="B19" s="124"/>
      <c r="C19" s="124"/>
    </row>
    <row r="20" spans="1:6" ht="15.75" thickTop="1" x14ac:dyDescent="0.25">
      <c r="A20" s="96"/>
      <c r="B20" s="17"/>
      <c r="C20" s="17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40" customWidth="1"/>
    <col min="6" max="6" width="29.7109375" style="345" customWidth="1"/>
    <col min="7" max="7" width="4.7109375" customWidth="1"/>
    <col min="8" max="8" width="26.5703125" style="340" customWidth="1"/>
    <col min="9" max="9" width="30.28515625" style="345" customWidth="1"/>
    <col min="10" max="10" width="13" customWidth="1"/>
  </cols>
  <sheetData>
    <row r="1" spans="1:9" ht="17.25" thickBot="1" x14ac:dyDescent="0.35">
      <c r="A1" s="1" t="s">
        <v>296</v>
      </c>
      <c r="E1" s="1058" t="s">
        <v>1020</v>
      </c>
      <c r="F1" s="1059"/>
      <c r="G1" s="344"/>
      <c r="H1" s="1043" t="s">
        <v>1022</v>
      </c>
      <c r="I1" s="1045"/>
    </row>
    <row r="2" spans="1:9" ht="26.25" customHeight="1" thickTop="1" thickBot="1" x14ac:dyDescent="0.3">
      <c r="A2" s="56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18.75" customHeight="1" thickTop="1" thickBot="1" x14ac:dyDescent="0.3">
      <c r="A3" s="68" t="s">
        <v>297</v>
      </c>
      <c r="B3" s="77"/>
      <c r="C3" s="77"/>
      <c r="H3" s="343">
        <f>B3+B4-'P&amp;L old'!$D$13</f>
        <v>0</v>
      </c>
      <c r="I3" s="360">
        <f>C3+C4-'P&amp;L old'!$E$13</f>
        <v>0</v>
      </c>
    </row>
    <row r="4" spans="1:9" ht="18.75" customHeight="1" thickBot="1" x14ac:dyDescent="0.3">
      <c r="A4" s="68" t="s">
        <v>298</v>
      </c>
      <c r="B4" s="77"/>
      <c r="C4" s="77"/>
      <c r="H4" s="343">
        <f>H3</f>
        <v>0</v>
      </c>
      <c r="I4" s="346">
        <f>I3</f>
        <v>0</v>
      </c>
    </row>
    <row r="5" spans="1:9" ht="18.75" customHeight="1" thickBot="1" x14ac:dyDescent="0.3">
      <c r="A5" s="68" t="s">
        <v>299</v>
      </c>
      <c r="B5" s="77"/>
      <c r="C5" s="77"/>
      <c r="H5" s="343">
        <f>B5-'P&amp;L old'!$D$9</f>
        <v>0</v>
      </c>
      <c r="I5" s="346">
        <f>C5-'P&amp;L old'!$E$9</f>
        <v>0</v>
      </c>
    </row>
    <row r="6" spans="1:9" ht="18.75" customHeight="1" thickBot="1" x14ac:dyDescent="0.3">
      <c r="A6" s="68" t="s">
        <v>300</v>
      </c>
      <c r="B6" s="77"/>
      <c r="C6" s="77"/>
      <c r="H6" s="383"/>
      <c r="I6" s="384"/>
    </row>
    <row r="7" spans="1:9" ht="18.75" customHeight="1" thickBot="1" x14ac:dyDescent="0.3">
      <c r="A7" s="68" t="s">
        <v>301</v>
      </c>
      <c r="B7" s="77"/>
      <c r="C7" s="77"/>
      <c r="H7" s="343">
        <f>B7-'P&amp;L old'!$D$27</f>
        <v>0</v>
      </c>
      <c r="I7" s="346">
        <f>C7-'P&amp;L old'!$E$27</f>
        <v>0</v>
      </c>
    </row>
    <row r="8" spans="1:9" ht="18.75" customHeight="1" thickBot="1" x14ac:dyDescent="0.3">
      <c r="A8" s="11" t="s">
        <v>302</v>
      </c>
      <c r="B8" s="77"/>
      <c r="C8" s="77"/>
      <c r="H8" s="383"/>
      <c r="I8" s="384"/>
    </row>
    <row r="9" spans="1:9" ht="18.75" customHeight="1" thickBot="1" x14ac:dyDescent="0.3">
      <c r="A9" s="69" t="s">
        <v>303</v>
      </c>
      <c r="B9" s="75">
        <f>SUM(B3:B8)</f>
        <v>0</v>
      </c>
      <c r="C9" s="75">
        <f>SUM(C3:C8)</f>
        <v>0</v>
      </c>
      <c r="E9" s="343">
        <f>SUM(B3:B8)-B9</f>
        <v>0</v>
      </c>
      <c r="F9" s="345">
        <f>SUM(C3:C8)-C9</f>
        <v>0</v>
      </c>
      <c r="H9" s="383"/>
      <c r="I9" s="384"/>
    </row>
    <row r="10" spans="1:9" ht="15.75" thickTop="1" x14ac:dyDescent="0.25">
      <c r="H10" s="343"/>
      <c r="I10" s="346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9:F9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40" customWidth="1"/>
    <col min="6" max="6" width="29.7109375" style="345" customWidth="1"/>
    <col min="7" max="7" width="4.7109375" customWidth="1"/>
    <col min="8" max="8" width="26.5703125" style="340" customWidth="1"/>
    <col min="9" max="9" width="30.28515625" style="345" customWidth="1"/>
  </cols>
  <sheetData>
    <row r="1" spans="1:9" ht="17.25" thickBot="1" x14ac:dyDescent="0.35">
      <c r="A1" s="1" t="s">
        <v>304</v>
      </c>
      <c r="E1" s="1058" t="s">
        <v>1020</v>
      </c>
      <c r="F1" s="1059"/>
      <c r="G1" s="344"/>
      <c r="H1" s="1043" t="s">
        <v>1022</v>
      </c>
      <c r="I1" s="1045"/>
    </row>
    <row r="2" spans="1:9" ht="26.25" customHeight="1" thickTop="1" thickBot="1" x14ac:dyDescent="0.3">
      <c r="A2" s="56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20.25" customHeight="1" thickTop="1" thickBot="1" x14ac:dyDescent="0.3">
      <c r="A3" s="41" t="s">
        <v>305</v>
      </c>
      <c r="B3" s="77"/>
      <c r="C3" s="77"/>
      <c r="E3" s="343">
        <f>SUM(B4,B10)-B3</f>
        <v>0</v>
      </c>
      <c r="F3" s="346">
        <f>SUM(C4,C10)-C3</f>
        <v>0</v>
      </c>
      <c r="H3" s="343">
        <f>B3-'P&amp;L old'!$D$18</f>
        <v>0</v>
      </c>
      <c r="I3" s="346">
        <f>C3-'P&amp;L old'!$E$18</f>
        <v>0</v>
      </c>
    </row>
    <row r="4" spans="1:9" ht="20.25" customHeight="1" thickBot="1" x14ac:dyDescent="0.3">
      <c r="A4" s="125" t="s">
        <v>306</v>
      </c>
      <c r="B4" s="122"/>
      <c r="C4" s="122"/>
      <c r="E4" s="343">
        <f>SUM(B5:B9)-B4</f>
        <v>0</v>
      </c>
      <c r="F4" s="346">
        <f>SUM(C5:C9)-C4</f>
        <v>0</v>
      </c>
      <c r="H4" s="343"/>
      <c r="I4" s="346"/>
    </row>
    <row r="5" spans="1:9" ht="20.25" customHeight="1" thickBot="1" x14ac:dyDescent="0.3">
      <c r="A5" s="11" t="s">
        <v>307</v>
      </c>
      <c r="B5" s="77"/>
      <c r="C5" s="77"/>
      <c r="F5" s="346"/>
      <c r="H5" s="385"/>
      <c r="I5" s="386"/>
    </row>
    <row r="6" spans="1:9" ht="20.25" customHeight="1" thickBot="1" x14ac:dyDescent="0.3">
      <c r="A6" s="11" t="s">
        <v>308</v>
      </c>
      <c r="B6" s="77"/>
      <c r="C6" s="77"/>
      <c r="F6" s="346"/>
      <c r="H6" s="387"/>
      <c r="I6" s="388"/>
    </row>
    <row r="7" spans="1:9" ht="20.25" customHeight="1" thickBot="1" x14ac:dyDescent="0.3">
      <c r="A7" s="11" t="s">
        <v>309</v>
      </c>
      <c r="B7" s="77"/>
      <c r="C7" s="77"/>
      <c r="F7" s="346"/>
      <c r="H7" s="385"/>
      <c r="I7" s="386"/>
    </row>
    <row r="8" spans="1:9" ht="20.25" customHeight="1" thickBot="1" x14ac:dyDescent="0.3">
      <c r="A8" s="11" t="s">
        <v>310</v>
      </c>
      <c r="B8" s="77"/>
      <c r="C8" s="77"/>
      <c r="F8" s="346"/>
      <c r="H8" s="387"/>
      <c r="I8" s="388"/>
    </row>
    <row r="9" spans="1:9" ht="20.25" customHeight="1" thickBot="1" x14ac:dyDescent="0.3">
      <c r="A9" s="11" t="s">
        <v>311</v>
      </c>
      <c r="B9" s="77"/>
      <c r="C9" s="77"/>
      <c r="E9" s="343"/>
      <c r="F9" s="346"/>
      <c r="H9" s="387"/>
      <c r="I9" s="388"/>
    </row>
    <row r="10" spans="1:9" ht="20.25" customHeight="1" thickBot="1" x14ac:dyDescent="0.3">
      <c r="A10" s="125" t="s">
        <v>312</v>
      </c>
      <c r="B10" s="122"/>
      <c r="C10" s="122"/>
      <c r="E10" s="343">
        <f>SUM(B11:B13)-B10</f>
        <v>0</v>
      </c>
      <c r="F10" s="346">
        <f>SUM(C11:C13)-C10</f>
        <v>0</v>
      </c>
      <c r="H10" s="385"/>
      <c r="I10" s="386"/>
    </row>
    <row r="11" spans="1:9" ht="20.25" customHeight="1" thickBot="1" x14ac:dyDescent="0.3">
      <c r="A11" s="11"/>
      <c r="B11" s="77"/>
      <c r="C11" s="77"/>
      <c r="F11" s="346"/>
    </row>
    <row r="12" spans="1:9" ht="20.25" customHeight="1" thickBot="1" x14ac:dyDescent="0.3">
      <c r="A12" s="11"/>
      <c r="B12" s="77"/>
      <c r="C12" s="77"/>
      <c r="F12" s="346"/>
    </row>
    <row r="13" spans="1:9" ht="20.25" customHeight="1" thickBot="1" x14ac:dyDescent="0.3">
      <c r="A13" s="11"/>
      <c r="B13" s="77"/>
      <c r="C13" s="77"/>
      <c r="F13" s="346"/>
    </row>
    <row r="14" spans="1:9" ht="20.25" customHeight="1" thickBot="1" x14ac:dyDescent="0.3">
      <c r="A14" s="41" t="s">
        <v>313</v>
      </c>
      <c r="B14" s="77"/>
      <c r="C14" s="77"/>
      <c r="E14" s="343">
        <f>SUM(B15:B18)-B14</f>
        <v>0</v>
      </c>
      <c r="F14" s="346">
        <f>SUM(C15:C18)-C14</f>
        <v>0</v>
      </c>
    </row>
    <row r="15" spans="1:9" ht="20.25" customHeight="1" thickBot="1" x14ac:dyDescent="0.3">
      <c r="A15" s="11"/>
      <c r="B15" s="77"/>
      <c r="C15" s="77"/>
      <c r="F15" s="346"/>
    </row>
    <row r="16" spans="1:9" ht="20.25" customHeight="1" thickBot="1" x14ac:dyDescent="0.3">
      <c r="A16" s="11"/>
      <c r="B16" s="77"/>
      <c r="C16" s="77"/>
      <c r="F16" s="346"/>
    </row>
    <row r="17" spans="1:9" ht="20.25" customHeight="1" thickBot="1" x14ac:dyDescent="0.3">
      <c r="A17" s="11"/>
      <c r="B17" s="77"/>
      <c r="C17" s="77"/>
      <c r="F17" s="346"/>
    </row>
    <row r="18" spans="1:9" ht="20.25" customHeight="1" thickBot="1" x14ac:dyDescent="0.3">
      <c r="A18" s="11"/>
      <c r="B18" s="77"/>
      <c r="C18" s="77"/>
      <c r="F18" s="346"/>
    </row>
    <row r="19" spans="1:9" ht="20.25" customHeight="1" thickBot="1" x14ac:dyDescent="0.3">
      <c r="A19" s="41" t="s">
        <v>314</v>
      </c>
      <c r="B19" s="77"/>
      <c r="C19" s="77"/>
      <c r="E19" s="343">
        <f>SUM(B20,B22)-B19</f>
        <v>0</v>
      </c>
      <c r="F19" s="346">
        <f>SUM(C20,C22)-C19</f>
        <v>0</v>
      </c>
      <c r="H19" s="343">
        <f>B19-SUM('P&amp;L old'!$D$36,'P&amp;L old'!$D$42,'P&amp;L old'!$D$44,'P&amp;L old'!$D$45,'P&amp;L old'!$D$47,'P&amp;L old'!$D$49,'P&amp;L old'!$D$51,'P&amp;L old'!$D$53)</f>
        <v>0</v>
      </c>
      <c r="I19" s="346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25" t="s">
        <v>315</v>
      </c>
      <c r="B20" s="122"/>
      <c r="C20" s="122"/>
      <c r="E20" s="343"/>
      <c r="F20" s="346"/>
      <c r="H20" s="343">
        <f>B20-'P&amp;L old'!$D$49</f>
        <v>0</v>
      </c>
      <c r="I20" s="346">
        <f>C20-'P&amp;L old'!$E$49</f>
        <v>0</v>
      </c>
    </row>
    <row r="21" spans="1:9" ht="20.25" customHeight="1" thickBot="1" x14ac:dyDescent="0.3">
      <c r="A21" s="11" t="s">
        <v>316</v>
      </c>
      <c r="B21" s="77"/>
      <c r="C21" s="77"/>
      <c r="F21" s="346"/>
    </row>
    <row r="22" spans="1:9" ht="20.25" customHeight="1" thickBot="1" x14ac:dyDescent="0.3">
      <c r="A22" s="125" t="s">
        <v>317</v>
      </c>
      <c r="B22" s="122"/>
      <c r="C22" s="122"/>
      <c r="E22" s="343">
        <f>SUM(B23:B24)-B22</f>
        <v>0</v>
      </c>
      <c r="F22" s="346">
        <f>SUM(C23:C24)-C22</f>
        <v>0</v>
      </c>
    </row>
    <row r="23" spans="1:9" ht="20.25" customHeight="1" thickBot="1" x14ac:dyDescent="0.3">
      <c r="A23" s="11"/>
      <c r="B23" s="77"/>
      <c r="C23" s="77"/>
      <c r="F23" s="346"/>
    </row>
    <row r="24" spans="1:9" ht="20.25" customHeight="1" thickBot="1" x14ac:dyDescent="0.3">
      <c r="A24" s="11"/>
      <c r="B24" s="77"/>
      <c r="C24" s="77"/>
      <c r="F24" s="346"/>
    </row>
    <row r="25" spans="1:9" ht="20.25" customHeight="1" thickBot="1" x14ac:dyDescent="0.3">
      <c r="A25" s="101" t="s">
        <v>318</v>
      </c>
      <c r="B25" s="123"/>
      <c r="C25" s="123"/>
      <c r="E25" s="343">
        <f>SUM(B26:B27)-B25</f>
        <v>0</v>
      </c>
      <c r="F25" s="346">
        <f>SUM(C26:C27)-C25</f>
        <v>0</v>
      </c>
      <c r="H25" s="343">
        <f>B25-'P&amp;L old'!$D$61</f>
        <v>0</v>
      </c>
      <c r="I25" s="346">
        <f>C25-'P&amp;L old'!$E$61</f>
        <v>0</v>
      </c>
    </row>
    <row r="26" spans="1:9" ht="20.25" customHeight="1" thickBot="1" x14ac:dyDescent="0.3">
      <c r="A26" s="102"/>
      <c r="B26" s="118"/>
      <c r="C26" s="118"/>
      <c r="F26" s="346"/>
    </row>
    <row r="27" spans="1:9" ht="20.25" customHeight="1" thickBot="1" x14ac:dyDescent="0.3">
      <c r="A27" s="22"/>
      <c r="B27" s="75"/>
      <c r="C27" s="75"/>
      <c r="F27" s="346"/>
    </row>
    <row r="28" spans="1:9" ht="17.25" thickTop="1" x14ac:dyDescent="0.3">
      <c r="A28" s="1"/>
      <c r="F28" s="346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E9:F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F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F4:F2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E3:F26">
    <cfRule type="cellIs" priority="8" stopIfTrue="1" operator="greaterThan">
      <formula>0</formula>
    </cfRule>
  </conditionalFormatting>
  <conditionalFormatting sqref="E3:F29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F3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H3:I29">
    <cfRule type="cellIs" dxfId="3" priority="1" operator="lessThan">
      <formula>0</formula>
    </cfRule>
    <cfRule type="cellIs" dxfId="2" priority="2" operator="greaterThan">
      <formula>0</formula>
    </cfRule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5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589" t="s">
        <v>20</v>
      </c>
      <c r="B2" s="590" t="s">
        <v>36</v>
      </c>
    </row>
    <row r="3" spans="1:2" ht="23.25" customHeight="1" thickTop="1" thickBot="1" x14ac:dyDescent="0.3">
      <c r="A3" s="9" t="s">
        <v>37</v>
      </c>
      <c r="B3" s="10"/>
    </row>
    <row r="4" spans="1:2" ht="23.25" customHeight="1" thickBot="1" x14ac:dyDescent="0.3">
      <c r="A4" s="13" t="s">
        <v>38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56" t="s">
        <v>131</v>
      </c>
      <c r="B2" s="35" t="s">
        <v>2</v>
      </c>
      <c r="C2" s="35" t="s">
        <v>3</v>
      </c>
    </row>
    <row r="3" spans="1:3" ht="29.25" customHeight="1" thickTop="1" thickBot="1" x14ac:dyDescent="0.3">
      <c r="A3" s="119" t="s">
        <v>320</v>
      </c>
      <c r="B3" s="12"/>
      <c r="C3" s="12"/>
    </row>
    <row r="4" spans="1:3" ht="29.25" customHeight="1" thickBot="1" x14ac:dyDescent="0.3">
      <c r="A4" s="126" t="s">
        <v>321</v>
      </c>
      <c r="B4" s="12"/>
      <c r="C4" s="12"/>
    </row>
    <row r="5" spans="1:3" ht="52.5" customHeight="1" thickBot="1" x14ac:dyDescent="0.3">
      <c r="A5" s="116" t="s">
        <v>322</v>
      </c>
      <c r="B5" s="12"/>
      <c r="C5" s="12"/>
    </row>
    <row r="6" spans="1:3" ht="52.5" customHeight="1" thickBot="1" x14ac:dyDescent="0.3">
      <c r="A6" s="11" t="s">
        <v>323</v>
      </c>
      <c r="B6" s="12"/>
      <c r="C6" s="12"/>
    </row>
    <row r="7" spans="1:3" ht="51" customHeight="1" thickBot="1" x14ac:dyDescent="0.3">
      <c r="A7" s="119" t="s">
        <v>324</v>
      </c>
      <c r="B7" s="12"/>
      <c r="C7" s="12"/>
    </row>
    <row r="8" spans="1:3" ht="30.75" customHeight="1" thickBot="1" x14ac:dyDescent="0.3">
      <c r="A8" s="127" t="s">
        <v>325</v>
      </c>
      <c r="B8" s="14"/>
      <c r="C8" s="14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340" customWidth="1"/>
    <col min="11" max="11" width="31.140625" style="345" customWidth="1"/>
  </cols>
  <sheetData>
    <row r="1" spans="1:11" ht="17.25" thickBot="1" x14ac:dyDescent="0.35">
      <c r="A1" s="1" t="s">
        <v>326</v>
      </c>
      <c r="J1" s="1043" t="s">
        <v>1022</v>
      </c>
      <c r="K1" s="1045"/>
    </row>
    <row r="2" spans="1:11" ht="35.25" customHeight="1" thickTop="1" thickBot="1" x14ac:dyDescent="0.3">
      <c r="A2" s="1025" t="s">
        <v>131</v>
      </c>
      <c r="B2" s="1027" t="s">
        <v>2</v>
      </c>
      <c r="C2" s="1033"/>
      <c r="D2" s="1028"/>
      <c r="E2" s="1027" t="s">
        <v>3</v>
      </c>
      <c r="F2" s="1033"/>
      <c r="G2" s="1028"/>
      <c r="J2" s="173" t="s">
        <v>2</v>
      </c>
      <c r="K2" s="56" t="s">
        <v>3</v>
      </c>
    </row>
    <row r="3" spans="1:11" s="128" customFormat="1" ht="16.5" thickTop="1" thickBot="1" x14ac:dyDescent="0.3">
      <c r="A3" s="1026"/>
      <c r="B3" s="18" t="s">
        <v>327</v>
      </c>
      <c r="C3" s="18" t="s">
        <v>328</v>
      </c>
      <c r="D3" s="18" t="s">
        <v>329</v>
      </c>
      <c r="E3" s="18" t="s">
        <v>327</v>
      </c>
      <c r="F3" s="18" t="s">
        <v>328</v>
      </c>
      <c r="G3" s="18" t="s">
        <v>329</v>
      </c>
      <c r="J3" s="389"/>
      <c r="K3" s="369"/>
    </row>
    <row r="4" spans="1:11" ht="20.25" customHeight="1" thickTop="1" thickBot="1" x14ac:dyDescent="0.3">
      <c r="A4" s="11" t="s">
        <v>330</v>
      </c>
      <c r="B4" s="76"/>
      <c r="C4" s="103" t="s">
        <v>18</v>
      </c>
      <c r="D4" s="165" t="s">
        <v>18</v>
      </c>
      <c r="E4" s="76"/>
      <c r="F4" s="103" t="s">
        <v>18</v>
      </c>
      <c r="G4" s="165" t="s">
        <v>18</v>
      </c>
      <c r="J4" s="343">
        <f>B4-'P&amp;L old'!$D$55</f>
        <v>0</v>
      </c>
      <c r="K4" s="346">
        <f>E4-'P&amp;L old'!$E$55</f>
        <v>0</v>
      </c>
    </row>
    <row r="5" spans="1:11" ht="20.25" customHeight="1" thickBot="1" x14ac:dyDescent="0.3">
      <c r="A5" s="11" t="s">
        <v>331</v>
      </c>
      <c r="B5" s="103" t="s">
        <v>18</v>
      </c>
      <c r="C5" s="76"/>
      <c r="D5" s="115"/>
      <c r="E5" s="103" t="s">
        <v>18</v>
      </c>
      <c r="F5" s="76"/>
      <c r="G5" s="115"/>
    </row>
    <row r="6" spans="1:11" ht="20.25" customHeight="1" thickBot="1" x14ac:dyDescent="0.3">
      <c r="A6" s="11" t="s">
        <v>332</v>
      </c>
      <c r="B6" s="76"/>
      <c r="C6" s="76"/>
      <c r="D6" s="115"/>
      <c r="E6" s="76"/>
      <c r="F6" s="76"/>
      <c r="G6" s="115"/>
    </row>
    <row r="7" spans="1:11" ht="20.25" customHeight="1" thickBot="1" x14ac:dyDescent="0.3">
      <c r="A7" s="11" t="s">
        <v>333</v>
      </c>
      <c r="B7" s="76"/>
      <c r="C7" s="76"/>
      <c r="D7" s="115"/>
      <c r="E7" s="76"/>
      <c r="F7" s="76"/>
      <c r="G7" s="115"/>
    </row>
    <row r="8" spans="1:11" ht="20.25" customHeight="1" thickBot="1" x14ac:dyDescent="0.3">
      <c r="A8" s="11" t="s">
        <v>334</v>
      </c>
      <c r="B8" s="76"/>
      <c r="C8" s="76"/>
      <c r="D8" s="115"/>
      <c r="E8" s="76"/>
      <c r="F8" s="76"/>
      <c r="G8" s="115"/>
    </row>
    <row r="9" spans="1:11" ht="20.25" customHeight="1" thickBot="1" x14ac:dyDescent="0.3">
      <c r="A9" s="11" t="s">
        <v>14</v>
      </c>
      <c r="B9" s="76"/>
      <c r="C9" s="76"/>
      <c r="D9" s="115"/>
      <c r="E9" s="76"/>
      <c r="F9" s="76"/>
      <c r="G9" s="115"/>
    </row>
    <row r="10" spans="1:11" ht="20.25" customHeight="1" thickBot="1" x14ac:dyDescent="0.3">
      <c r="A10" s="11" t="s">
        <v>335</v>
      </c>
      <c r="B10" s="103" t="s">
        <v>18</v>
      </c>
      <c r="C10" s="76"/>
      <c r="D10" s="115"/>
      <c r="E10" s="103" t="s">
        <v>18</v>
      </c>
      <c r="F10" s="76"/>
      <c r="G10" s="115"/>
      <c r="J10" s="343">
        <f>C10-'P&amp;L old'!$D$57-'P&amp;L old'!$D$64</f>
        <v>0</v>
      </c>
      <c r="K10" s="346">
        <f>F10-'P&amp;L old'!$E$57-'P&amp;L old'!$E$64</f>
        <v>0</v>
      </c>
    </row>
    <row r="11" spans="1:11" ht="20.25" customHeight="1" thickBot="1" x14ac:dyDescent="0.3">
      <c r="A11" s="11" t="s">
        <v>336</v>
      </c>
      <c r="B11" s="103" t="s">
        <v>18</v>
      </c>
      <c r="C11" s="76"/>
      <c r="D11" s="115"/>
      <c r="E11" s="103" t="s">
        <v>18</v>
      </c>
      <c r="F11" s="76"/>
      <c r="G11" s="115"/>
      <c r="J11" s="343">
        <f>C11-'P&amp;L old'!$D$58-'P&amp;L old'!$D$65</f>
        <v>0</v>
      </c>
      <c r="K11" s="346">
        <f>F11-'P&amp;L old'!$E$58-'P&amp;L old'!$E$65</f>
        <v>0</v>
      </c>
    </row>
    <row r="12" spans="1:11" ht="20.25" customHeight="1" thickBot="1" x14ac:dyDescent="0.3">
      <c r="A12" s="13" t="s">
        <v>337</v>
      </c>
      <c r="B12" s="104" t="s">
        <v>18</v>
      </c>
      <c r="C12" s="82">
        <f>C10+C11</f>
        <v>0</v>
      </c>
      <c r="D12" s="164"/>
      <c r="E12" s="104" t="s">
        <v>18</v>
      </c>
      <c r="F12" s="82">
        <f>F10+F11</f>
        <v>0</v>
      </c>
      <c r="G12" s="164"/>
      <c r="J12" s="343">
        <f>C12-'P&amp;L old'!$D$56-'P&amp;L old'!$D$63</f>
        <v>0</v>
      </c>
      <c r="K12" s="346">
        <f>F12-'P&amp;L old'!$E$56-'P&amp;L old'!$E$63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1048" t="s">
        <v>372</v>
      </c>
      <c r="B2" s="1046" t="s">
        <v>373</v>
      </c>
      <c r="C2" s="1064"/>
      <c r="D2" s="1064"/>
      <c r="E2" s="1046" t="s">
        <v>374</v>
      </c>
      <c r="F2" s="1064"/>
      <c r="G2" s="1047"/>
      <c r="H2" s="17"/>
      <c r="I2" s="17"/>
    </row>
    <row r="3" spans="1:9" ht="20.25" customHeight="1" thickTop="1" thickBot="1" x14ac:dyDescent="0.3">
      <c r="A3" s="1049"/>
      <c r="B3" s="56" t="s">
        <v>375</v>
      </c>
      <c r="C3" s="56" t="s">
        <v>376</v>
      </c>
      <c r="D3" s="619" t="s">
        <v>377</v>
      </c>
      <c r="E3" s="56" t="s">
        <v>375</v>
      </c>
      <c r="F3" s="56" t="s">
        <v>376</v>
      </c>
      <c r="G3" s="56" t="s">
        <v>377</v>
      </c>
      <c r="H3" s="17"/>
      <c r="I3" s="17"/>
    </row>
    <row r="4" spans="1:9" ht="20.25" customHeight="1" thickTop="1" thickBot="1" x14ac:dyDescent="0.3">
      <c r="A4" s="1049"/>
      <c r="B4" s="1065" t="s">
        <v>378</v>
      </c>
      <c r="C4" s="1066"/>
      <c r="D4" s="1066"/>
      <c r="E4" s="1065" t="s">
        <v>378</v>
      </c>
      <c r="F4" s="1066"/>
      <c r="G4" s="1067"/>
      <c r="H4" s="17"/>
      <c r="I4" s="17"/>
    </row>
    <row r="5" spans="1:9" ht="24.75" customHeight="1" thickBot="1" x14ac:dyDescent="0.3">
      <c r="A5" s="1050"/>
      <c r="B5" s="1068" t="s">
        <v>379</v>
      </c>
      <c r="C5" s="1069"/>
      <c r="D5" s="1069"/>
      <c r="E5" s="1068" t="s">
        <v>379</v>
      </c>
      <c r="F5" s="1069"/>
      <c r="G5" s="1070"/>
      <c r="H5" s="17"/>
      <c r="I5" s="17"/>
    </row>
    <row r="6" spans="1:9" ht="20.25" customHeight="1" thickTop="1" thickBot="1" x14ac:dyDescent="0.3">
      <c r="A6" s="1060" t="s">
        <v>380</v>
      </c>
      <c r="B6" s="76"/>
      <c r="C6" s="166"/>
      <c r="D6" s="141"/>
      <c r="E6" s="76"/>
      <c r="F6" s="141"/>
      <c r="G6" s="74"/>
      <c r="H6" s="17"/>
      <c r="I6" s="17"/>
    </row>
    <row r="7" spans="1:9" ht="20.25" customHeight="1" thickBot="1" x14ac:dyDescent="0.3">
      <c r="A7" s="1063"/>
      <c r="B7" s="76"/>
      <c r="C7" s="167"/>
      <c r="D7" s="117"/>
      <c r="E7" s="76"/>
      <c r="F7" s="117"/>
      <c r="G7" s="118"/>
      <c r="H7" s="17"/>
      <c r="I7" s="17"/>
    </row>
    <row r="8" spans="1:9" ht="20.25" customHeight="1" thickBot="1" x14ac:dyDescent="0.3">
      <c r="A8" s="1062" t="s">
        <v>381</v>
      </c>
      <c r="B8" s="76"/>
      <c r="C8" s="167"/>
      <c r="D8" s="117"/>
      <c r="E8" s="76"/>
      <c r="F8" s="117"/>
      <c r="G8" s="118"/>
      <c r="H8" s="17"/>
      <c r="I8" s="17"/>
    </row>
    <row r="9" spans="1:9" ht="20.25" customHeight="1" thickBot="1" x14ac:dyDescent="0.3">
      <c r="A9" s="1061"/>
      <c r="B9" s="76"/>
      <c r="C9" s="167"/>
      <c r="D9" s="117"/>
      <c r="E9" s="76"/>
      <c r="F9" s="117"/>
      <c r="G9" s="118"/>
      <c r="H9" s="17"/>
      <c r="I9" s="17"/>
    </row>
    <row r="10" spans="1:9" ht="20.25" customHeight="1" thickTop="1" thickBot="1" x14ac:dyDescent="0.3">
      <c r="A10" s="1060" t="s">
        <v>382</v>
      </c>
      <c r="B10" s="76"/>
      <c r="C10" s="167"/>
      <c r="D10" s="117"/>
      <c r="E10" s="76"/>
      <c r="F10" s="117"/>
      <c r="G10" s="118"/>
      <c r="H10" s="17"/>
      <c r="I10" s="17"/>
    </row>
    <row r="11" spans="1:9" ht="20.25" customHeight="1" thickBot="1" x14ac:dyDescent="0.3">
      <c r="A11" s="1063"/>
      <c r="B11" s="76"/>
      <c r="C11" s="167"/>
      <c r="D11" s="117"/>
      <c r="E11" s="76"/>
      <c r="F11" s="117"/>
      <c r="G11" s="118"/>
      <c r="H11" s="17"/>
      <c r="I11" s="17"/>
    </row>
    <row r="12" spans="1:9" ht="20.25" customHeight="1" thickBot="1" x14ac:dyDescent="0.3">
      <c r="A12" s="1062" t="s">
        <v>383</v>
      </c>
      <c r="B12" s="76"/>
      <c r="C12" s="167"/>
      <c r="D12" s="117"/>
      <c r="E12" s="76"/>
      <c r="F12" s="117"/>
      <c r="G12" s="118"/>
      <c r="H12" s="17"/>
      <c r="I12" s="17"/>
    </row>
    <row r="13" spans="1:9" ht="20.25" customHeight="1" thickBot="1" x14ac:dyDescent="0.3">
      <c r="A13" s="1063"/>
      <c r="B13" s="76"/>
      <c r="C13" s="167"/>
      <c r="D13" s="117"/>
      <c r="E13" s="76"/>
      <c r="F13" s="117"/>
      <c r="G13" s="118"/>
      <c r="H13" s="17"/>
      <c r="I13" s="17"/>
    </row>
    <row r="14" spans="1:9" ht="20.25" customHeight="1" thickBot="1" x14ac:dyDescent="0.3">
      <c r="A14" s="1062" t="s">
        <v>384</v>
      </c>
      <c r="B14" s="76"/>
      <c r="C14" s="167"/>
      <c r="D14" s="117"/>
      <c r="E14" s="76"/>
      <c r="F14" s="117"/>
      <c r="G14" s="118"/>
      <c r="H14" s="17"/>
      <c r="I14" s="17"/>
    </row>
    <row r="15" spans="1:9" ht="20.25" customHeight="1" thickBot="1" x14ac:dyDescent="0.3">
      <c r="A15" s="1061"/>
      <c r="B15" s="76"/>
      <c r="C15" s="167"/>
      <c r="D15" s="117"/>
      <c r="E15" s="76"/>
      <c r="F15" s="117"/>
      <c r="G15" s="118"/>
      <c r="H15" s="17"/>
      <c r="I15" s="17"/>
    </row>
    <row r="16" spans="1:9" ht="20.25" customHeight="1" thickTop="1" thickBot="1" x14ac:dyDescent="0.3">
      <c r="A16" s="1060" t="s">
        <v>385</v>
      </c>
      <c r="B16" s="76"/>
      <c r="C16" s="167"/>
      <c r="D16" s="117"/>
      <c r="E16" s="76"/>
      <c r="F16" s="117"/>
      <c r="G16" s="118"/>
      <c r="H16" s="17"/>
      <c r="I16" s="17"/>
    </row>
    <row r="17" spans="1:9" ht="20.25" customHeight="1" thickBot="1" x14ac:dyDescent="0.3">
      <c r="A17" s="1061"/>
      <c r="B17" s="76"/>
      <c r="C17" s="167"/>
      <c r="D17" s="117"/>
      <c r="E17" s="76"/>
      <c r="F17" s="117"/>
      <c r="G17" s="118"/>
      <c r="H17" s="17"/>
      <c r="I17" s="17"/>
    </row>
    <row r="18" spans="1:9" ht="20.25" customHeight="1" thickTop="1" thickBot="1" x14ac:dyDescent="0.3">
      <c r="A18" s="1060" t="s">
        <v>287</v>
      </c>
      <c r="B18" s="76"/>
      <c r="C18" s="167"/>
      <c r="D18" s="117"/>
      <c r="E18" s="76"/>
      <c r="F18" s="117"/>
      <c r="G18" s="118"/>
      <c r="H18" s="17"/>
      <c r="I18" s="17"/>
    </row>
    <row r="19" spans="1:9" ht="20.25" customHeight="1" thickBot="1" x14ac:dyDescent="0.3">
      <c r="A19" s="1061"/>
      <c r="B19" s="82"/>
      <c r="C19" s="168"/>
      <c r="D19" s="143"/>
      <c r="E19" s="82"/>
      <c r="F19" s="143"/>
      <c r="G19" s="124"/>
      <c r="H19" s="17"/>
      <c r="I19" s="17"/>
    </row>
    <row r="20" spans="1:9" ht="15.75" thickTop="1" x14ac:dyDescent="0.25">
      <c r="A20" s="45"/>
      <c r="B20" s="45"/>
      <c r="C20" s="45"/>
      <c r="D20" s="45"/>
      <c r="E20" s="45"/>
      <c r="F20" s="45"/>
      <c r="G20" s="45"/>
      <c r="H20" s="17"/>
      <c r="I20" s="17"/>
    </row>
    <row r="21" spans="1:9" x14ac:dyDescent="0.25">
      <c r="A21" s="169"/>
      <c r="B21" s="17"/>
      <c r="C21" s="17"/>
      <c r="D21" s="17"/>
      <c r="E21" s="17"/>
      <c r="F21" s="17"/>
      <c r="G21" s="17"/>
      <c r="H21" s="17"/>
      <c r="I21" s="17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1025" t="s">
        <v>387</v>
      </c>
      <c r="B3" s="1025" t="s">
        <v>388</v>
      </c>
      <c r="C3" s="1027" t="s">
        <v>389</v>
      </c>
      <c r="D3" s="1028"/>
    </row>
    <row r="4" spans="1:4" ht="33" customHeight="1" thickTop="1" thickBot="1" x14ac:dyDescent="0.3">
      <c r="A4" s="1026"/>
      <c r="B4" s="1026"/>
      <c r="C4" s="35" t="s">
        <v>2</v>
      </c>
      <c r="D4" s="35" t="s">
        <v>390</v>
      </c>
    </row>
    <row r="5" spans="1:4" ht="18.75" customHeight="1" thickTop="1" thickBot="1" x14ac:dyDescent="0.3">
      <c r="A5" s="129"/>
      <c r="B5" s="132"/>
      <c r="C5" s="77"/>
      <c r="D5" s="77"/>
    </row>
    <row r="6" spans="1:4" ht="18.75" customHeight="1" thickBot="1" x14ac:dyDescent="0.3">
      <c r="A6" s="129"/>
      <c r="B6" s="132"/>
      <c r="C6" s="77"/>
      <c r="D6" s="77"/>
    </row>
    <row r="7" spans="1:4" ht="18.75" customHeight="1" thickBot="1" x14ac:dyDescent="0.3">
      <c r="A7" s="130"/>
      <c r="B7" s="120"/>
      <c r="C7" s="77"/>
      <c r="D7" s="77"/>
    </row>
    <row r="8" spans="1:4" ht="18.75" customHeight="1" thickBot="1" x14ac:dyDescent="0.3">
      <c r="A8" s="130"/>
      <c r="B8" s="120"/>
      <c r="C8" s="77"/>
      <c r="D8" s="77"/>
    </row>
    <row r="9" spans="1:4" ht="18.75" customHeight="1" thickBot="1" x14ac:dyDescent="0.3">
      <c r="A9" s="130"/>
      <c r="B9" s="120"/>
      <c r="C9" s="77"/>
      <c r="D9" s="77"/>
    </row>
    <row r="10" spans="1:4" ht="18.75" customHeight="1" thickBot="1" x14ac:dyDescent="0.3">
      <c r="A10" s="130"/>
      <c r="B10" s="120"/>
      <c r="C10" s="77"/>
      <c r="D10" s="77"/>
    </row>
    <row r="11" spans="1:4" ht="18.75" customHeight="1" thickBot="1" x14ac:dyDescent="0.3">
      <c r="A11" s="130"/>
      <c r="B11" s="120"/>
      <c r="C11" s="77"/>
      <c r="D11" s="77"/>
    </row>
    <row r="12" spans="1:4" ht="18.75" customHeight="1" thickBot="1" x14ac:dyDescent="0.3">
      <c r="A12" s="130"/>
      <c r="B12" s="120"/>
      <c r="C12" s="77"/>
      <c r="D12" s="77"/>
    </row>
    <row r="13" spans="1:4" ht="18.75" customHeight="1" thickBot="1" x14ac:dyDescent="0.3">
      <c r="A13" s="129"/>
      <c r="B13" s="132"/>
      <c r="C13" s="77"/>
      <c r="D13" s="77"/>
    </row>
    <row r="14" spans="1:4" ht="18.75" customHeight="1" thickBot="1" x14ac:dyDescent="0.3">
      <c r="A14" s="131"/>
      <c r="B14" s="121"/>
      <c r="C14" s="75"/>
      <c r="D14" s="75"/>
    </row>
    <row r="15" spans="1:4" ht="15.75" thickTop="1" x14ac:dyDescent="0.25">
      <c r="A15" s="17"/>
      <c r="B15" s="17"/>
      <c r="C15" s="17"/>
      <c r="D15" s="17"/>
    </row>
    <row r="16" spans="1:4" ht="15.75" thickBot="1" x14ac:dyDescent="0.3">
      <c r="A16" s="17" t="s">
        <v>391</v>
      </c>
      <c r="B16" s="17"/>
      <c r="C16" s="17"/>
      <c r="D16" s="17"/>
    </row>
    <row r="17" spans="1:4" ht="19.5" customHeight="1" thickTop="1" thickBot="1" x14ac:dyDescent="0.3">
      <c r="A17" s="1025" t="s">
        <v>452</v>
      </c>
      <c r="B17" s="1025" t="s">
        <v>388</v>
      </c>
      <c r="C17" s="1027" t="s">
        <v>389</v>
      </c>
      <c r="D17" s="1028"/>
    </row>
    <row r="18" spans="1:4" ht="33" customHeight="1" thickTop="1" thickBot="1" x14ac:dyDescent="0.3">
      <c r="A18" s="1026"/>
      <c r="B18" s="1026"/>
      <c r="C18" s="35" t="s">
        <v>2</v>
      </c>
      <c r="D18" s="35" t="s">
        <v>390</v>
      </c>
    </row>
    <row r="19" spans="1:4" ht="18.75" customHeight="1" thickTop="1" thickBot="1" x14ac:dyDescent="0.3">
      <c r="A19" s="105"/>
      <c r="B19" s="120"/>
      <c r="C19" s="77"/>
      <c r="D19" s="77"/>
    </row>
    <row r="20" spans="1:4" ht="18.75" customHeight="1" thickBot="1" x14ac:dyDescent="0.3">
      <c r="A20" s="105"/>
      <c r="B20" s="120"/>
      <c r="C20" s="77"/>
      <c r="D20" s="77"/>
    </row>
    <row r="21" spans="1:4" ht="18.75" customHeight="1" thickBot="1" x14ac:dyDescent="0.3">
      <c r="A21" s="105"/>
      <c r="B21" s="120"/>
      <c r="C21" s="77"/>
      <c r="D21" s="77"/>
    </row>
    <row r="22" spans="1:4" ht="18.75" customHeight="1" thickBot="1" x14ac:dyDescent="0.3">
      <c r="A22" s="105"/>
      <c r="B22" s="120"/>
      <c r="C22" s="77"/>
      <c r="D22" s="77"/>
    </row>
    <row r="23" spans="1:4" ht="18.75" customHeight="1" thickBot="1" x14ac:dyDescent="0.3">
      <c r="A23" s="105"/>
      <c r="B23" s="120"/>
      <c r="C23" s="77"/>
      <c r="D23" s="77"/>
    </row>
    <row r="24" spans="1:4" ht="18.75" customHeight="1" thickBot="1" x14ac:dyDescent="0.3">
      <c r="A24" s="105"/>
      <c r="B24" s="120"/>
      <c r="C24" s="77"/>
      <c r="D24" s="77"/>
    </row>
    <row r="25" spans="1:4" ht="18.75" customHeight="1" thickBot="1" x14ac:dyDescent="0.3">
      <c r="A25" s="105"/>
      <c r="B25" s="120"/>
      <c r="C25" s="77"/>
      <c r="D25" s="77"/>
    </row>
    <row r="26" spans="1:4" ht="18.75" customHeight="1" thickBot="1" x14ac:dyDescent="0.3">
      <c r="A26" s="105"/>
      <c r="B26" s="120"/>
      <c r="C26" s="77"/>
      <c r="D26" s="77"/>
    </row>
    <row r="27" spans="1:4" ht="18.75" customHeight="1" thickBot="1" x14ac:dyDescent="0.3">
      <c r="A27" s="106"/>
      <c r="B27" s="121"/>
      <c r="C27" s="75"/>
      <c r="D27" s="75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891"/>
  <sheetViews>
    <sheetView showGridLines="0" tabSelected="1" view="pageBreakPreview" topLeftCell="B1" zoomScaleNormal="115" zoomScaleSheetLayoutView="100" workbookViewId="0">
      <pane ySplit="1" topLeftCell="A2" activePane="bottomLeft" state="frozen"/>
      <selection pane="bottomLeft" activeCell="D626" sqref="D626:AG626"/>
    </sheetView>
  </sheetViews>
  <sheetFormatPr defaultColWidth="9.140625" defaultRowHeight="14.25" customHeight="1" x14ac:dyDescent="0.2"/>
  <cols>
    <col min="1" max="1" width="3.42578125" style="598" customWidth="1"/>
    <col min="2" max="2" width="1.5703125" style="15" customWidth="1"/>
    <col min="3" max="34" width="3.42578125" style="15" customWidth="1"/>
    <col min="35" max="16384" width="9.140625" style="15"/>
  </cols>
  <sheetData>
    <row r="1" spans="1:34" s="603" customFormat="1" ht="15.75" customHeight="1" thickBot="1" x14ac:dyDescent="0.25">
      <c r="A1" s="633" t="s">
        <v>1373</v>
      </c>
      <c r="B1" s="1534" t="s">
        <v>1371</v>
      </c>
      <c r="C1" s="1534"/>
      <c r="D1" s="1534"/>
      <c r="E1" s="1534"/>
      <c r="F1" s="1534"/>
      <c r="G1" s="1534"/>
      <c r="H1" s="1534"/>
      <c r="I1" s="1534"/>
      <c r="J1" s="1534"/>
      <c r="K1" s="1534"/>
      <c r="L1" s="1534"/>
      <c r="M1" s="1534"/>
      <c r="N1" s="1534"/>
      <c r="O1" s="1534"/>
      <c r="P1" s="1534"/>
      <c r="Q1" s="1534"/>
      <c r="R1" s="1534"/>
      <c r="S1" s="1534"/>
      <c r="T1" s="1534"/>
      <c r="U1" s="1534"/>
      <c r="V1" s="1534"/>
      <c r="W1" s="1534"/>
      <c r="X1" s="1534"/>
      <c r="Y1" s="1534"/>
      <c r="Z1" s="1534"/>
      <c r="AA1" s="1534"/>
      <c r="AB1" s="1534"/>
      <c r="AC1" s="1534"/>
      <c r="AD1" s="1534"/>
      <c r="AE1" s="1534"/>
      <c r="AF1" s="1534"/>
      <c r="AG1" s="1534"/>
      <c r="AH1" s="1535"/>
    </row>
    <row r="2" spans="1:34" s="588" customFormat="1" ht="9" customHeight="1" x14ac:dyDescent="0.2">
      <c r="A2" s="598"/>
    </row>
    <row r="3" spans="1:34" s="588" customFormat="1" ht="15" customHeight="1" x14ac:dyDescent="0.2">
      <c r="A3" s="598"/>
      <c r="D3" s="762" t="s">
        <v>2079</v>
      </c>
      <c r="E3" s="760"/>
      <c r="F3" s="760"/>
      <c r="G3" s="760"/>
      <c r="H3" s="760"/>
      <c r="I3" s="760"/>
      <c r="J3" s="761"/>
      <c r="K3" s="770"/>
      <c r="L3" s="763" t="s">
        <v>1195</v>
      </c>
      <c r="M3" s="764" t="e">
        <f>MID(#REF!,1,1)</f>
        <v>#REF!</v>
      </c>
      <c r="N3" s="765" t="e">
        <f>MID(#REF!,2,1)</f>
        <v>#REF!</v>
      </c>
      <c r="O3" s="765" t="e">
        <f>MID(#REF!,3,1)</f>
        <v>#REF!</v>
      </c>
      <c r="P3" s="765" t="e">
        <f>MID(#REF!,4,1)</f>
        <v>#REF!</v>
      </c>
      <c r="Q3" s="765" t="e">
        <f>MID(#REF!,5,1)</f>
        <v>#REF!</v>
      </c>
      <c r="R3" s="765" t="e">
        <f>MID(#REF!,6,1)</f>
        <v>#REF!</v>
      </c>
      <c r="S3" s="765" t="e">
        <f>MID(#REF!,7,1)</f>
        <v>#REF!</v>
      </c>
      <c r="T3" s="765" t="e">
        <f>MID(#REF!,8,1)</f>
        <v>#REF!</v>
      </c>
      <c r="U3" s="765" t="e">
        <f>MID(#REF!,9,1)</f>
        <v>#REF!</v>
      </c>
      <c r="V3" s="766" t="e">
        <f>MID(#REF!,10,1)</f>
        <v>#REF!</v>
      </c>
      <c r="X3" s="763" t="s">
        <v>1038</v>
      </c>
      <c r="Y3" s="764" t="e">
        <f>MID(#REF!,1,1)</f>
        <v>#REF!</v>
      </c>
      <c r="Z3" s="765" t="e">
        <f>MID(#REF!,2,1)</f>
        <v>#REF!</v>
      </c>
      <c r="AA3" s="765" t="e">
        <f>MID(#REF!,3,1)</f>
        <v>#REF!</v>
      </c>
      <c r="AB3" s="765" t="e">
        <f>MID(#REF!,4,1)</f>
        <v>#REF!</v>
      </c>
      <c r="AC3" s="765" t="e">
        <f>MID(#REF!,5,1)</f>
        <v>#REF!</v>
      </c>
      <c r="AD3" s="765" t="e">
        <f>MID(#REF!,6,1)</f>
        <v>#REF!</v>
      </c>
      <c r="AE3" s="765" t="e">
        <f>MID(#REF!,7,1)</f>
        <v>#REF!</v>
      </c>
      <c r="AF3" s="766" t="e">
        <f>MID(#REF!,8,1)</f>
        <v>#REF!</v>
      </c>
      <c r="AG3" s="773"/>
      <c r="AH3" s="773"/>
    </row>
    <row r="4" spans="1:34" s="588" customFormat="1" ht="15" hidden="1" customHeight="1" x14ac:dyDescent="0.2">
      <c r="A4" s="598"/>
      <c r="D4" s="772"/>
      <c r="E4" s="770"/>
      <c r="F4" s="770"/>
      <c r="G4" s="770"/>
      <c r="H4" s="770"/>
      <c r="I4" s="770"/>
      <c r="J4" s="770"/>
      <c r="K4" s="770"/>
      <c r="W4" s="763"/>
      <c r="X4" s="773"/>
      <c r="Y4" s="773"/>
      <c r="Z4" s="773"/>
      <c r="AA4" s="773"/>
      <c r="AB4" s="773"/>
      <c r="AC4" s="773"/>
      <c r="AD4" s="773"/>
      <c r="AE4" s="773"/>
      <c r="AF4" s="773"/>
      <c r="AG4" s="773"/>
    </row>
    <row r="5" spans="1:34" s="588" customFormat="1" ht="15" customHeight="1" x14ac:dyDescent="0.2">
      <c r="A5" s="598"/>
      <c r="D5" s="772" t="e">
        <f>#REF!</f>
        <v>#REF!</v>
      </c>
      <c r="E5" s="770"/>
      <c r="F5" s="770"/>
      <c r="G5" s="770"/>
      <c r="H5" s="770"/>
      <c r="I5" s="770"/>
      <c r="J5" s="770"/>
      <c r="K5" s="770"/>
      <c r="W5" s="763"/>
      <c r="X5" s="773"/>
      <c r="Y5" s="773"/>
      <c r="Z5" s="773"/>
      <c r="AA5" s="773"/>
      <c r="AB5" s="773"/>
      <c r="AC5" s="773"/>
      <c r="AD5" s="773"/>
      <c r="AE5" s="773"/>
      <c r="AF5" s="773"/>
      <c r="AG5" s="773"/>
    </row>
    <row r="6" spans="1:34" s="588" customFormat="1" ht="21.75" customHeight="1" x14ac:dyDescent="0.2">
      <c r="A6" s="598"/>
    </row>
    <row r="7" spans="1:34" s="588" customFormat="1" x14ac:dyDescent="0.2">
      <c r="A7" s="598"/>
      <c r="D7" s="587" t="s">
        <v>1274</v>
      </c>
    </row>
    <row r="8" spans="1:34" s="588" customFormat="1" x14ac:dyDescent="0.2">
      <c r="A8" s="598"/>
      <c r="D8" s="587"/>
    </row>
    <row r="9" spans="1:34" s="588" customFormat="1" ht="15" customHeight="1" x14ac:dyDescent="0.2">
      <c r="A9" s="598"/>
      <c r="C9" s="1015"/>
      <c r="D9" s="1116" t="s">
        <v>2171</v>
      </c>
      <c r="E9" s="1405"/>
      <c r="F9" s="1405"/>
      <c r="G9" s="1405"/>
      <c r="H9" s="1405"/>
      <c r="I9" s="1405"/>
      <c r="J9" s="1405"/>
      <c r="K9" s="1405"/>
      <c r="L9" s="1405"/>
      <c r="M9" s="1405"/>
      <c r="N9" s="1405"/>
      <c r="O9" s="1405"/>
      <c r="P9" s="1405"/>
      <c r="Q9" s="1405"/>
      <c r="R9" s="1405"/>
      <c r="S9" s="1405"/>
      <c r="T9" s="1405"/>
      <c r="U9" s="1405"/>
      <c r="V9" s="1405"/>
      <c r="W9" s="1405"/>
      <c r="X9" s="1405"/>
      <c r="Y9" s="1405"/>
      <c r="Z9" s="1405"/>
      <c r="AA9" s="1405"/>
      <c r="AB9" s="1405"/>
      <c r="AC9" s="1405"/>
      <c r="AD9" s="1405"/>
      <c r="AE9" s="1405"/>
      <c r="AF9" s="1405"/>
      <c r="AG9" s="1405"/>
    </row>
    <row r="10" spans="1:34" s="588" customFormat="1" x14ac:dyDescent="0.2">
      <c r="A10" s="598"/>
      <c r="D10" s="1405"/>
      <c r="E10" s="1405"/>
      <c r="F10" s="1405"/>
      <c r="G10" s="1405"/>
      <c r="H10" s="1405"/>
      <c r="I10" s="1405"/>
      <c r="J10" s="1405"/>
      <c r="K10" s="1405"/>
      <c r="L10" s="1405"/>
      <c r="M10" s="1405"/>
      <c r="N10" s="1405"/>
      <c r="O10" s="1405"/>
      <c r="P10" s="1405"/>
      <c r="Q10" s="1405"/>
      <c r="R10" s="1405"/>
      <c r="S10" s="1405"/>
      <c r="T10" s="1405"/>
      <c r="U10" s="1405"/>
      <c r="V10" s="1405"/>
      <c r="W10" s="1405"/>
      <c r="X10" s="1405"/>
      <c r="Y10" s="1405"/>
      <c r="Z10" s="1405"/>
      <c r="AA10" s="1405"/>
      <c r="AB10" s="1405"/>
      <c r="AC10" s="1405"/>
      <c r="AD10" s="1405"/>
      <c r="AE10" s="1405"/>
      <c r="AF10" s="1405"/>
      <c r="AG10" s="1405"/>
    </row>
    <row r="11" spans="1:34" s="588" customFormat="1" x14ac:dyDescent="0.2">
      <c r="A11" s="598"/>
      <c r="D11" s="1405"/>
      <c r="E11" s="1405"/>
      <c r="F11" s="1405"/>
      <c r="G11" s="1405"/>
      <c r="H11" s="1405"/>
      <c r="I11" s="1405"/>
      <c r="J11" s="1405"/>
      <c r="K11" s="1405"/>
      <c r="L11" s="1405"/>
      <c r="M11" s="1405"/>
      <c r="N11" s="1405"/>
      <c r="O11" s="1405"/>
      <c r="P11" s="1405"/>
      <c r="Q11" s="1405"/>
      <c r="R11" s="1405"/>
      <c r="S11" s="1405"/>
      <c r="T11" s="1405"/>
      <c r="U11" s="1405"/>
      <c r="V11" s="1405"/>
      <c r="W11" s="1405"/>
      <c r="X11" s="1405"/>
      <c r="Y11" s="1405"/>
      <c r="Z11" s="1405"/>
      <c r="AA11" s="1405"/>
      <c r="AB11" s="1405"/>
      <c r="AC11" s="1405"/>
      <c r="AD11" s="1405"/>
      <c r="AE11" s="1405"/>
      <c r="AF11" s="1405"/>
      <c r="AG11" s="1405"/>
    </row>
    <row r="12" spans="1:34" s="588" customFormat="1" ht="15" customHeight="1" x14ac:dyDescent="0.2">
      <c r="A12" s="598"/>
      <c r="D12" s="1406" t="s">
        <v>2172</v>
      </c>
      <c r="E12" s="1405"/>
      <c r="F12" s="1405"/>
      <c r="G12" s="1405"/>
      <c r="H12" s="1405"/>
      <c r="I12" s="1405"/>
      <c r="J12" s="1405"/>
      <c r="K12" s="1405"/>
      <c r="L12" s="1405"/>
      <c r="M12" s="1405"/>
      <c r="N12" s="1405"/>
      <c r="O12" s="1405"/>
      <c r="P12" s="1405"/>
      <c r="Q12" s="1405"/>
      <c r="R12" s="1405"/>
      <c r="S12" s="1405"/>
      <c r="T12" s="1405"/>
      <c r="U12" s="1405"/>
      <c r="V12" s="1405"/>
      <c r="W12" s="1405"/>
      <c r="X12" s="1405"/>
      <c r="Y12" s="1405"/>
      <c r="Z12" s="1405"/>
      <c r="AA12" s="1405"/>
      <c r="AB12" s="1405"/>
      <c r="AC12" s="1405"/>
      <c r="AD12" s="1405"/>
      <c r="AE12" s="1405"/>
      <c r="AF12" s="1405"/>
      <c r="AG12" s="1405"/>
    </row>
    <row r="13" spans="1:34" s="588" customFormat="1" x14ac:dyDescent="0.2">
      <c r="A13" s="598"/>
      <c r="D13" s="1405"/>
      <c r="E13" s="1405"/>
      <c r="F13" s="1405"/>
      <c r="G13" s="1405"/>
      <c r="H13" s="1405"/>
      <c r="I13" s="1405"/>
      <c r="J13" s="1405"/>
      <c r="K13" s="1405"/>
      <c r="L13" s="1405"/>
      <c r="M13" s="1405"/>
      <c r="N13" s="1405"/>
      <c r="O13" s="1405"/>
      <c r="P13" s="1405"/>
      <c r="Q13" s="1405"/>
      <c r="R13" s="1405"/>
      <c r="S13" s="1405"/>
      <c r="T13" s="1405"/>
      <c r="U13" s="1405"/>
      <c r="V13" s="1405"/>
      <c r="W13" s="1405"/>
      <c r="X13" s="1405"/>
      <c r="Y13" s="1405"/>
      <c r="Z13" s="1405"/>
      <c r="AA13" s="1405"/>
      <c r="AB13" s="1405"/>
      <c r="AC13" s="1405"/>
      <c r="AD13" s="1405"/>
      <c r="AE13" s="1405"/>
      <c r="AF13" s="1405"/>
      <c r="AG13" s="1405"/>
    </row>
    <row r="14" spans="1:34" s="588" customFormat="1" x14ac:dyDescent="0.2">
      <c r="A14" s="598"/>
      <c r="D14" s="597" t="s">
        <v>1270</v>
      </c>
    </row>
    <row r="15" spans="1:34" s="588" customFormat="1" x14ac:dyDescent="0.2">
      <c r="A15" s="598"/>
      <c r="D15" s="758" t="s">
        <v>2085</v>
      </c>
    </row>
    <row r="16" spans="1:34" s="588" customFormat="1" x14ac:dyDescent="0.2">
      <c r="A16" s="598"/>
      <c r="D16" s="758" t="s">
        <v>2086</v>
      </c>
    </row>
    <row r="17" spans="1:33" s="588" customFormat="1" x14ac:dyDescent="0.2">
      <c r="A17" s="598"/>
    </row>
    <row r="18" spans="1:33" s="588" customFormat="1" x14ac:dyDescent="0.2">
      <c r="A18" s="598"/>
      <c r="D18" s="597" t="s">
        <v>1271</v>
      </c>
    </row>
    <row r="19" spans="1:33" s="588" customFormat="1" ht="15" thickBot="1" x14ac:dyDescent="0.25">
      <c r="A19" s="598"/>
    </row>
    <row r="20" spans="1:33" s="588" customFormat="1" ht="34.5" customHeight="1" thickBot="1" x14ac:dyDescent="0.25">
      <c r="A20" s="598">
        <v>1</v>
      </c>
      <c r="D20" s="1401" t="s">
        <v>1</v>
      </c>
      <c r="E20" s="1401"/>
      <c r="F20" s="1401"/>
      <c r="G20" s="1401"/>
      <c r="H20" s="1401"/>
      <c r="I20" s="1401"/>
      <c r="J20" s="1401"/>
      <c r="K20" s="1401"/>
      <c r="L20" s="1401"/>
      <c r="M20" s="1401"/>
      <c r="N20" s="1401"/>
      <c r="O20" s="1401"/>
      <c r="P20" s="1401" t="s">
        <v>2</v>
      </c>
      <c r="Q20" s="1401"/>
      <c r="R20" s="1401"/>
      <c r="S20" s="1401"/>
      <c r="T20" s="1401"/>
      <c r="U20" s="1401"/>
      <c r="V20" s="1401"/>
      <c r="W20" s="1401"/>
      <c r="X20" s="1401"/>
      <c r="Y20" s="1401" t="s">
        <v>3</v>
      </c>
      <c r="Z20" s="1401"/>
      <c r="AA20" s="1401"/>
      <c r="AB20" s="1401"/>
      <c r="AC20" s="1401"/>
      <c r="AD20" s="1401"/>
      <c r="AE20" s="1401"/>
      <c r="AF20" s="1401"/>
      <c r="AG20" s="1401"/>
    </row>
    <row r="21" spans="1:33" s="588" customFormat="1" ht="30" customHeight="1" x14ac:dyDescent="0.2">
      <c r="A21" s="598"/>
      <c r="D21" s="1404" t="s">
        <v>4</v>
      </c>
      <c r="E21" s="1404"/>
      <c r="F21" s="1404"/>
      <c r="G21" s="1404"/>
      <c r="H21" s="1404"/>
      <c r="I21" s="1404"/>
      <c r="J21" s="1404"/>
      <c r="K21" s="1404"/>
      <c r="L21" s="1404"/>
      <c r="M21" s="1404"/>
      <c r="N21" s="1404"/>
      <c r="O21" s="1404"/>
      <c r="P21" s="1398">
        <v>300</v>
      </c>
      <c r="Q21" s="1399"/>
      <c r="R21" s="1399"/>
      <c r="S21" s="1399"/>
      <c r="T21" s="1399"/>
      <c r="U21" s="1399"/>
      <c r="V21" s="1399"/>
      <c r="W21" s="1399"/>
      <c r="X21" s="1400"/>
      <c r="Y21" s="1398">
        <v>310</v>
      </c>
      <c r="Z21" s="1399"/>
      <c r="AA21" s="1399"/>
      <c r="AB21" s="1399"/>
      <c r="AC21" s="1399"/>
      <c r="AD21" s="1399"/>
      <c r="AE21" s="1399"/>
      <c r="AF21" s="1399"/>
      <c r="AG21" s="1400"/>
    </row>
    <row r="22" spans="1:33" s="588" customFormat="1" ht="30" customHeight="1" x14ac:dyDescent="0.2">
      <c r="A22" s="598"/>
      <c r="D22" s="1403" t="s">
        <v>5</v>
      </c>
      <c r="E22" s="1403"/>
      <c r="F22" s="1403"/>
      <c r="G22" s="1403"/>
      <c r="H22" s="1403"/>
      <c r="I22" s="1403"/>
      <c r="J22" s="1403"/>
      <c r="K22" s="1403"/>
      <c r="L22" s="1403"/>
      <c r="M22" s="1403"/>
      <c r="N22" s="1403"/>
      <c r="O22" s="1403"/>
      <c r="P22" s="1395">
        <v>258</v>
      </c>
      <c r="Q22" s="1396"/>
      <c r="R22" s="1396"/>
      <c r="S22" s="1396"/>
      <c r="T22" s="1396"/>
      <c r="U22" s="1396"/>
      <c r="V22" s="1396"/>
      <c r="W22" s="1396"/>
      <c r="X22" s="1397"/>
      <c r="Y22" s="1395">
        <v>315</v>
      </c>
      <c r="Z22" s="1396"/>
      <c r="AA22" s="1396"/>
      <c r="AB22" s="1396"/>
      <c r="AC22" s="1396"/>
      <c r="AD22" s="1396"/>
      <c r="AE22" s="1396"/>
      <c r="AF22" s="1396"/>
      <c r="AG22" s="1397"/>
    </row>
    <row r="23" spans="1:33" s="588" customFormat="1" ht="30" customHeight="1" thickBot="1" x14ac:dyDescent="0.25">
      <c r="A23" s="598"/>
      <c r="D23" s="1402" t="s">
        <v>6</v>
      </c>
      <c r="E23" s="1402"/>
      <c r="F23" s="1402"/>
      <c r="G23" s="1402"/>
      <c r="H23" s="1402"/>
      <c r="I23" s="1402"/>
      <c r="J23" s="1402"/>
      <c r="K23" s="1402"/>
      <c r="L23" s="1402"/>
      <c r="M23" s="1402"/>
      <c r="N23" s="1402"/>
      <c r="O23" s="1402"/>
      <c r="P23" s="1392">
        <v>41</v>
      </c>
      <c r="Q23" s="1393"/>
      <c r="R23" s="1393"/>
      <c r="S23" s="1393"/>
      <c r="T23" s="1393"/>
      <c r="U23" s="1393"/>
      <c r="V23" s="1393"/>
      <c r="W23" s="1393"/>
      <c r="X23" s="1394"/>
      <c r="Y23" s="1392">
        <v>40</v>
      </c>
      <c r="Z23" s="1393"/>
      <c r="AA23" s="1393"/>
      <c r="AB23" s="1393"/>
      <c r="AC23" s="1393"/>
      <c r="AD23" s="1393"/>
      <c r="AE23" s="1393"/>
      <c r="AF23" s="1393"/>
      <c r="AG23" s="1394"/>
    </row>
    <row r="24" spans="1:33" s="588" customFormat="1" x14ac:dyDescent="0.2">
      <c r="A24" s="598"/>
    </row>
    <row r="25" spans="1:33" s="588" customFormat="1" x14ac:dyDescent="0.2">
      <c r="A25" s="598"/>
    </row>
    <row r="26" spans="1:33" s="588" customFormat="1" ht="15" customHeight="1" x14ac:dyDescent="0.2">
      <c r="A26" s="598"/>
      <c r="D26" s="1128" t="s">
        <v>1715</v>
      </c>
      <c r="E26" s="1128"/>
      <c r="F26" s="1128"/>
      <c r="G26" s="1128"/>
      <c r="H26" s="1128"/>
      <c r="I26" s="1128"/>
      <c r="J26" s="1128"/>
      <c r="K26" s="1128"/>
      <c r="L26" s="1128"/>
      <c r="M26" s="1128"/>
      <c r="N26" s="1128"/>
      <c r="O26" s="1128"/>
      <c r="P26" s="1128"/>
      <c r="Q26" s="1128"/>
      <c r="R26" s="1128"/>
      <c r="S26" s="1128"/>
      <c r="T26" s="1128"/>
      <c r="U26" s="1128"/>
      <c r="V26" s="1128"/>
      <c r="W26" s="1128"/>
      <c r="X26" s="1128"/>
      <c r="Y26" s="1128"/>
      <c r="Z26" s="1128"/>
      <c r="AA26" s="1128"/>
      <c r="AB26" s="1128"/>
      <c r="AC26" s="1128"/>
      <c r="AD26" s="1128"/>
      <c r="AE26" s="1128"/>
      <c r="AF26" s="1128"/>
      <c r="AG26" s="1128"/>
    </row>
    <row r="27" spans="1:33" s="588" customFormat="1" x14ac:dyDescent="0.2">
      <c r="A27" s="598"/>
      <c r="D27" s="1128"/>
      <c r="E27" s="1128"/>
      <c r="F27" s="1128"/>
      <c r="G27" s="1128"/>
      <c r="H27" s="1128"/>
      <c r="I27" s="1128"/>
      <c r="J27" s="1128"/>
      <c r="K27" s="1128"/>
      <c r="L27" s="1128"/>
      <c r="M27" s="1128"/>
      <c r="N27" s="1128"/>
      <c r="O27" s="1128"/>
      <c r="P27" s="1128"/>
      <c r="Q27" s="1128"/>
      <c r="R27" s="1128"/>
      <c r="S27" s="1128"/>
      <c r="T27" s="1128"/>
      <c r="U27" s="1128"/>
      <c r="V27" s="1128"/>
      <c r="W27" s="1128"/>
      <c r="X27" s="1128"/>
      <c r="Y27" s="1128"/>
      <c r="Z27" s="1128"/>
      <c r="AA27" s="1128"/>
      <c r="AB27" s="1128"/>
      <c r="AC27" s="1128"/>
      <c r="AD27" s="1128"/>
      <c r="AE27" s="1128"/>
      <c r="AF27" s="1128"/>
      <c r="AG27" s="1128"/>
    </row>
    <row r="28" spans="1:33" s="588" customFormat="1" ht="15" thickBot="1" x14ac:dyDescent="0.25">
      <c r="A28" s="598"/>
      <c r="D28" s="634"/>
      <c r="E28" s="634"/>
      <c r="F28" s="634"/>
      <c r="G28" s="634"/>
      <c r="H28" s="634"/>
      <c r="I28" s="634"/>
      <c r="J28" s="634"/>
      <c r="K28" s="634"/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  <c r="AG28" s="634"/>
    </row>
    <row r="29" spans="1:33" s="588" customFormat="1" ht="24.75" customHeight="1" thickBot="1" x14ac:dyDescent="0.25">
      <c r="A29" s="598" t="s">
        <v>1716</v>
      </c>
      <c r="D29" s="1217" t="s">
        <v>9</v>
      </c>
      <c r="E29" s="1217"/>
      <c r="F29" s="1217"/>
      <c r="G29" s="1217"/>
      <c r="H29" s="1217"/>
      <c r="I29" s="1217"/>
      <c r="J29" s="1217"/>
      <c r="K29" s="1217"/>
      <c r="L29" s="1217"/>
      <c r="M29" s="1217"/>
      <c r="N29" s="1217" t="s">
        <v>10</v>
      </c>
      <c r="O29" s="1217"/>
      <c r="P29" s="1217"/>
      <c r="Q29" s="1217"/>
      <c r="R29" s="1217"/>
      <c r="S29" s="1217"/>
      <c r="T29" s="1217"/>
      <c r="U29" s="1217"/>
      <c r="V29" s="1217"/>
      <c r="W29" s="1217"/>
      <c r="X29" s="1217" t="s">
        <v>11</v>
      </c>
      <c r="Y29" s="1217"/>
      <c r="Z29" s="1217"/>
      <c r="AA29" s="1217"/>
      <c r="AB29" s="1217"/>
      <c r="AC29" s="1217" t="s">
        <v>418</v>
      </c>
      <c r="AD29" s="1217"/>
      <c r="AE29" s="1217"/>
      <c r="AF29" s="1217"/>
      <c r="AG29" s="1217"/>
    </row>
    <row r="30" spans="1:33" s="588" customFormat="1" ht="24.75" customHeight="1" thickBot="1" x14ac:dyDescent="0.25">
      <c r="A30" s="598"/>
      <c r="D30" s="1217"/>
      <c r="E30" s="1217"/>
      <c r="F30" s="1217"/>
      <c r="G30" s="1217"/>
      <c r="H30" s="1217"/>
      <c r="I30" s="1217"/>
      <c r="J30" s="1217"/>
      <c r="K30" s="1217"/>
      <c r="L30" s="1217"/>
      <c r="M30" s="1217"/>
      <c r="N30" s="1217" t="s">
        <v>13</v>
      </c>
      <c r="O30" s="1217"/>
      <c r="P30" s="1217"/>
      <c r="Q30" s="1217"/>
      <c r="R30" s="1217"/>
      <c r="S30" s="1217" t="s">
        <v>12</v>
      </c>
      <c r="T30" s="1217"/>
      <c r="U30" s="1217"/>
      <c r="V30" s="1217"/>
      <c r="W30" s="1217"/>
      <c r="X30" s="1217"/>
      <c r="Y30" s="1217"/>
      <c r="Z30" s="1217"/>
      <c r="AA30" s="1217"/>
      <c r="AB30" s="1217"/>
      <c r="AC30" s="1217"/>
      <c r="AD30" s="1217"/>
      <c r="AE30" s="1217"/>
      <c r="AF30" s="1217"/>
      <c r="AG30" s="1217"/>
    </row>
    <row r="31" spans="1:33" s="588" customFormat="1" ht="15.75" customHeight="1" x14ac:dyDescent="0.2">
      <c r="A31" s="598"/>
      <c r="D31" s="1407" t="s">
        <v>2084</v>
      </c>
      <c r="E31" s="1408"/>
      <c r="F31" s="1408"/>
      <c r="G31" s="1408"/>
      <c r="H31" s="1408"/>
      <c r="I31" s="1408"/>
      <c r="J31" s="1408"/>
      <c r="K31" s="1408"/>
      <c r="L31" s="1408"/>
      <c r="M31" s="1408"/>
      <c r="N31" s="1409">
        <v>5607101</v>
      </c>
      <c r="O31" s="1409"/>
      <c r="P31" s="1409"/>
      <c r="Q31" s="1409"/>
      <c r="R31" s="1409"/>
      <c r="S31" s="1410">
        <v>1</v>
      </c>
      <c r="T31" s="1410"/>
      <c r="U31" s="1410"/>
      <c r="V31" s="1410"/>
      <c r="W31" s="1410"/>
      <c r="X31" s="1410">
        <v>1</v>
      </c>
      <c r="Y31" s="1410"/>
      <c r="Z31" s="1410"/>
      <c r="AA31" s="1410"/>
      <c r="AB31" s="1410"/>
      <c r="AC31" s="1410"/>
      <c r="AD31" s="1410"/>
      <c r="AE31" s="1410"/>
      <c r="AF31" s="1410"/>
      <c r="AG31" s="1410"/>
    </row>
    <row r="32" spans="1:33" s="588" customFormat="1" ht="15.75" customHeight="1" thickBot="1" x14ac:dyDescent="0.25">
      <c r="A32" s="598"/>
      <c r="D32" s="1381" t="s">
        <v>14</v>
      </c>
      <c r="E32" s="1382"/>
      <c r="F32" s="1382"/>
      <c r="G32" s="1382"/>
      <c r="H32" s="1382"/>
      <c r="I32" s="1382"/>
      <c r="J32" s="1382"/>
      <c r="K32" s="1382"/>
      <c r="L32" s="1382"/>
      <c r="M32" s="1383"/>
      <c r="N32" s="1384">
        <f>SUM(N31:R31)</f>
        <v>5607101</v>
      </c>
      <c r="O32" s="1384"/>
      <c r="P32" s="1384"/>
      <c r="Q32" s="1384"/>
      <c r="R32" s="1384"/>
      <c r="S32" s="1385">
        <f>SUM(S31:W31)</f>
        <v>1</v>
      </c>
      <c r="T32" s="1386"/>
      <c r="U32" s="1386"/>
      <c r="V32" s="1386"/>
      <c r="W32" s="1387"/>
      <c r="X32" s="1385">
        <f>SUM(X31:AB31)</f>
        <v>1</v>
      </c>
      <c r="Y32" s="1386"/>
      <c r="Z32" s="1386"/>
      <c r="AA32" s="1386"/>
      <c r="AB32" s="1387"/>
      <c r="AC32" s="1385">
        <f>SUM(AC31:AG31)</f>
        <v>0</v>
      </c>
      <c r="AD32" s="1386"/>
      <c r="AE32" s="1386"/>
      <c r="AF32" s="1386"/>
      <c r="AG32" s="1387"/>
    </row>
    <row r="33" spans="1:33" s="588" customFormat="1" x14ac:dyDescent="0.2">
      <c r="A33" s="598"/>
      <c r="D33" s="634"/>
      <c r="E33" s="634"/>
      <c r="F33" s="634"/>
      <c r="G33" s="634"/>
      <c r="H33" s="634"/>
      <c r="I33" s="634"/>
      <c r="J33" s="634"/>
      <c r="K33" s="634"/>
      <c r="L33" s="634"/>
      <c r="M33" s="634"/>
      <c r="N33" s="634"/>
      <c r="O33" s="634"/>
      <c r="P33" s="634"/>
      <c r="Q33" s="634"/>
      <c r="R33" s="634"/>
      <c r="S33" s="634"/>
      <c r="T33" s="634"/>
      <c r="U33" s="634"/>
      <c r="V33" s="634"/>
      <c r="W33" s="634"/>
      <c r="X33" s="634"/>
      <c r="Y33" s="634"/>
      <c r="Z33" s="634"/>
      <c r="AA33" s="634"/>
      <c r="AB33" s="634"/>
      <c r="AC33" s="634"/>
      <c r="AD33" s="634"/>
      <c r="AE33" s="634"/>
      <c r="AF33" s="634"/>
      <c r="AG33" s="634"/>
    </row>
    <row r="34" spans="1:33" s="588" customFormat="1" x14ac:dyDescent="0.2">
      <c r="A34" s="598"/>
    </row>
    <row r="35" spans="1:33" s="588" customFormat="1" x14ac:dyDescent="0.2">
      <c r="A35" s="598"/>
    </row>
    <row r="36" spans="1:33" s="588" customFormat="1" ht="14.25" customHeight="1" x14ac:dyDescent="0.2">
      <c r="A36" s="598"/>
      <c r="D36" s="1148" t="s">
        <v>2088</v>
      </c>
      <c r="E36" s="1411"/>
      <c r="F36" s="1411"/>
      <c r="G36" s="1411"/>
      <c r="H36" s="1411"/>
      <c r="I36" s="1411"/>
      <c r="J36" s="1411"/>
      <c r="K36" s="1411"/>
      <c r="L36" s="1411"/>
      <c r="M36" s="1411"/>
      <c r="N36" s="1411"/>
      <c r="O36" s="1411"/>
      <c r="P36" s="1411"/>
      <c r="Q36" s="1411"/>
      <c r="R36" s="1411"/>
      <c r="S36" s="1411"/>
      <c r="T36" s="1411"/>
      <c r="U36" s="1411"/>
      <c r="V36" s="1411"/>
      <c r="W36" s="1411"/>
      <c r="X36" s="1411"/>
      <c r="Y36" s="1411"/>
      <c r="Z36" s="1411"/>
      <c r="AA36" s="1411"/>
      <c r="AB36" s="1411"/>
      <c r="AC36" s="1411"/>
      <c r="AD36" s="1411"/>
      <c r="AE36" s="1411"/>
      <c r="AF36" s="1411"/>
      <c r="AG36" s="1411"/>
    </row>
    <row r="37" spans="1:33" s="588" customFormat="1" x14ac:dyDescent="0.2">
      <c r="A37" s="598"/>
      <c r="D37" s="1411"/>
      <c r="E37" s="1411"/>
      <c r="F37" s="1411"/>
      <c r="G37" s="1411"/>
      <c r="H37" s="1411"/>
      <c r="I37" s="1411"/>
      <c r="J37" s="1411"/>
      <c r="K37" s="1411"/>
      <c r="L37" s="1411"/>
      <c r="M37" s="1411"/>
      <c r="N37" s="1411"/>
      <c r="O37" s="1411"/>
      <c r="P37" s="1411"/>
      <c r="Q37" s="1411"/>
      <c r="R37" s="1411"/>
      <c r="S37" s="1411"/>
      <c r="T37" s="1411"/>
      <c r="U37" s="1411"/>
      <c r="V37" s="1411"/>
      <c r="W37" s="1411"/>
      <c r="X37" s="1411"/>
      <c r="Y37" s="1411"/>
      <c r="Z37" s="1411"/>
      <c r="AA37" s="1411"/>
      <c r="AB37" s="1411"/>
      <c r="AC37" s="1411"/>
      <c r="AD37" s="1411"/>
      <c r="AE37" s="1411"/>
      <c r="AF37" s="1411"/>
      <c r="AG37" s="1411"/>
    </row>
    <row r="38" spans="1:33" s="588" customFormat="1" x14ac:dyDescent="0.2">
      <c r="A38" s="598"/>
    </row>
    <row r="39" spans="1:33" s="588" customFormat="1" ht="14.25" customHeight="1" x14ac:dyDescent="0.2">
      <c r="A39" s="598"/>
      <c r="D39" s="1148" t="s">
        <v>2167</v>
      </c>
      <c r="E39" s="1411"/>
      <c r="F39" s="1411"/>
      <c r="G39" s="1411"/>
      <c r="H39" s="1411"/>
      <c r="I39" s="1411"/>
      <c r="J39" s="1411"/>
      <c r="K39" s="1411"/>
      <c r="L39" s="1411"/>
      <c r="M39" s="1411"/>
      <c r="N39" s="1411"/>
      <c r="O39" s="1411"/>
      <c r="P39" s="1411"/>
      <c r="Q39" s="1411"/>
      <c r="R39" s="1411"/>
      <c r="S39" s="1411"/>
      <c r="T39" s="1411"/>
      <c r="U39" s="1411"/>
      <c r="V39" s="1411"/>
      <c r="W39" s="1411"/>
      <c r="X39" s="1411"/>
      <c r="Y39" s="1411"/>
      <c r="Z39" s="1411"/>
      <c r="AA39" s="1411"/>
      <c r="AB39" s="1411"/>
      <c r="AC39" s="1411"/>
      <c r="AD39" s="1411"/>
      <c r="AE39" s="1411"/>
      <c r="AF39" s="1411"/>
      <c r="AG39" s="1411"/>
    </row>
    <row r="40" spans="1:33" s="588" customFormat="1" x14ac:dyDescent="0.2">
      <c r="A40" s="598"/>
    </row>
    <row r="41" spans="1:33" s="588" customFormat="1" ht="14.25" customHeight="1" x14ac:dyDescent="0.2">
      <c r="A41" s="598"/>
      <c r="D41" s="1148" t="s">
        <v>2087</v>
      </c>
      <c r="E41" s="1411"/>
      <c r="F41" s="1411"/>
      <c r="G41" s="1411"/>
      <c r="H41" s="1411"/>
      <c r="I41" s="1411"/>
      <c r="J41" s="1411"/>
      <c r="K41" s="1411"/>
      <c r="L41" s="1411"/>
      <c r="M41" s="1411"/>
      <c r="N41" s="1411"/>
      <c r="O41" s="1411"/>
      <c r="P41" s="1411"/>
      <c r="Q41" s="1411"/>
      <c r="R41" s="1411"/>
      <c r="S41" s="1411"/>
      <c r="T41" s="1411"/>
      <c r="U41" s="1411"/>
      <c r="V41" s="1411"/>
      <c r="W41" s="1411"/>
      <c r="X41" s="1411"/>
      <c r="Y41" s="1411"/>
      <c r="Z41" s="1411"/>
      <c r="AA41" s="1411"/>
      <c r="AB41" s="1411"/>
      <c r="AC41" s="1411"/>
      <c r="AD41" s="1411"/>
      <c r="AE41" s="1411"/>
      <c r="AF41" s="1411"/>
      <c r="AG41" s="1411"/>
    </row>
    <row r="42" spans="1:33" s="588" customFormat="1" x14ac:dyDescent="0.2">
      <c r="A42" s="598"/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  <c r="AC42" s="591"/>
      <c r="AD42" s="591"/>
      <c r="AE42" s="591"/>
      <c r="AF42" s="591"/>
      <c r="AG42" s="591"/>
    </row>
    <row r="43" spans="1:33" s="588" customFormat="1" x14ac:dyDescent="0.2">
      <c r="A43" s="598"/>
    </row>
    <row r="44" spans="1:33" s="588" customFormat="1" x14ac:dyDescent="0.2">
      <c r="A44" s="598"/>
      <c r="D44" s="587" t="s">
        <v>1273</v>
      </c>
    </row>
    <row r="45" spans="1:33" s="588" customFormat="1" x14ac:dyDescent="0.2">
      <c r="A45" s="598"/>
    </row>
    <row r="46" spans="1:33" s="588" customFormat="1" x14ac:dyDescent="0.2">
      <c r="A46" s="598"/>
      <c r="D46" s="1148" t="s">
        <v>2128</v>
      </c>
      <c r="E46" s="1148"/>
      <c r="F46" s="1148"/>
      <c r="G46" s="1148"/>
      <c r="H46" s="1148"/>
      <c r="I46" s="1148"/>
      <c r="J46" s="1148"/>
      <c r="K46" s="1148"/>
      <c r="L46" s="1148"/>
      <c r="M46" s="1148"/>
      <c r="N46" s="1148"/>
      <c r="O46" s="1148"/>
      <c r="P46" s="1148"/>
      <c r="Q46" s="1148"/>
      <c r="R46" s="1148"/>
      <c r="S46" s="1148"/>
      <c r="T46" s="1148"/>
      <c r="U46" s="1148"/>
      <c r="V46" s="1148"/>
      <c r="W46" s="1148"/>
      <c r="X46" s="1148"/>
      <c r="Y46" s="1148"/>
      <c r="Z46" s="1148"/>
      <c r="AA46" s="1148"/>
      <c r="AB46" s="1148"/>
      <c r="AC46" s="1148"/>
      <c r="AD46" s="1148"/>
      <c r="AE46" s="1148"/>
      <c r="AF46" s="1148"/>
      <c r="AG46" s="1148"/>
    </row>
    <row r="47" spans="1:33" s="588" customFormat="1" x14ac:dyDescent="0.2">
      <c r="A47" s="598"/>
      <c r="D47" s="1148"/>
      <c r="E47" s="1148"/>
      <c r="F47" s="1148"/>
      <c r="G47" s="1148"/>
      <c r="H47" s="1148"/>
      <c r="I47" s="1148"/>
      <c r="J47" s="1148"/>
      <c r="K47" s="1148"/>
      <c r="L47" s="1148"/>
      <c r="M47" s="1148"/>
      <c r="N47" s="1148"/>
      <c r="O47" s="1148"/>
      <c r="P47" s="1148"/>
      <c r="Q47" s="1148"/>
      <c r="R47" s="1148"/>
      <c r="S47" s="1148"/>
      <c r="T47" s="1148"/>
      <c r="U47" s="1148"/>
      <c r="V47" s="1148"/>
      <c r="W47" s="1148"/>
      <c r="X47" s="1148"/>
      <c r="Y47" s="1148"/>
      <c r="Z47" s="1148"/>
      <c r="AA47" s="1148"/>
      <c r="AB47" s="1148"/>
      <c r="AC47" s="1148"/>
      <c r="AD47" s="1148"/>
      <c r="AE47" s="1148"/>
      <c r="AF47" s="1148"/>
      <c r="AG47" s="1148"/>
    </row>
    <row r="48" spans="1:33" s="588" customFormat="1" x14ac:dyDescent="0.2">
      <c r="A48" s="598"/>
    </row>
    <row r="49" spans="1:33" s="588" customFormat="1" x14ac:dyDescent="0.2">
      <c r="A49" s="598"/>
      <c r="D49" s="1379" t="s">
        <v>2154</v>
      </c>
      <c r="E49" s="1379"/>
      <c r="F49" s="1379"/>
      <c r="G49" s="1379"/>
      <c r="H49" s="1379"/>
      <c r="I49" s="1379"/>
      <c r="J49" s="1379"/>
      <c r="K49" s="1379"/>
      <c r="L49" s="1379"/>
      <c r="M49" s="1379"/>
      <c r="N49" s="1379"/>
      <c r="O49" s="1379"/>
      <c r="P49" s="1379"/>
      <c r="Q49" s="1379"/>
      <c r="R49" s="1379"/>
      <c r="S49" s="1379"/>
      <c r="T49" s="1379"/>
      <c r="U49" s="1379"/>
      <c r="V49" s="1379"/>
      <c r="W49" s="1379"/>
      <c r="X49" s="1379"/>
      <c r="Y49" s="1379"/>
      <c r="Z49" s="1379"/>
      <c r="AA49" s="1379"/>
      <c r="AB49" s="1379"/>
      <c r="AC49" s="1379"/>
      <c r="AD49" s="1379"/>
      <c r="AE49" s="1379"/>
      <c r="AF49" s="1379"/>
      <c r="AG49" s="1379"/>
    </row>
    <row r="50" spans="1:33" s="588" customFormat="1" x14ac:dyDescent="0.2">
      <c r="A50" s="598"/>
      <c r="D50" s="1379"/>
      <c r="E50" s="1379"/>
      <c r="F50" s="1379"/>
      <c r="G50" s="1379"/>
      <c r="H50" s="1379"/>
      <c r="I50" s="1379"/>
      <c r="J50" s="1379"/>
      <c r="K50" s="1379"/>
      <c r="L50" s="1379"/>
      <c r="M50" s="1379"/>
      <c r="N50" s="1379"/>
      <c r="O50" s="1379"/>
      <c r="P50" s="1379"/>
      <c r="Q50" s="1379"/>
      <c r="R50" s="1379"/>
      <c r="S50" s="1379"/>
      <c r="T50" s="1379"/>
      <c r="U50" s="1379"/>
      <c r="V50" s="1379"/>
      <c r="W50" s="1379"/>
      <c r="X50" s="1379"/>
      <c r="Y50" s="1379"/>
      <c r="Z50" s="1379"/>
      <c r="AA50" s="1379"/>
      <c r="AB50" s="1379"/>
      <c r="AC50" s="1379"/>
      <c r="AD50" s="1379"/>
      <c r="AE50" s="1379"/>
      <c r="AF50" s="1379"/>
      <c r="AG50" s="1379"/>
    </row>
    <row r="51" spans="1:33" s="588" customFormat="1" x14ac:dyDescent="0.2">
      <c r="A51" s="598"/>
    </row>
    <row r="52" spans="1:33" s="588" customFormat="1" x14ac:dyDescent="0.2">
      <c r="A52" s="598"/>
    </row>
    <row r="53" spans="1:33" s="588" customFormat="1" x14ac:dyDescent="0.2">
      <c r="A53" s="598"/>
      <c r="D53" s="587" t="s">
        <v>1272</v>
      </c>
    </row>
    <row r="54" spans="1:33" s="588" customFormat="1" x14ac:dyDescent="0.2">
      <c r="A54" s="598"/>
    </row>
    <row r="55" spans="1:33" s="588" customFormat="1" x14ac:dyDescent="0.2">
      <c r="A55" s="598"/>
      <c r="D55" s="587" t="s">
        <v>1275</v>
      </c>
    </row>
    <row r="56" spans="1:33" s="588" customFormat="1" x14ac:dyDescent="0.2">
      <c r="A56" s="598"/>
    </row>
    <row r="57" spans="1:33" s="588" customFormat="1" x14ac:dyDescent="0.2">
      <c r="A57" s="598"/>
      <c r="D57" s="1149" t="s">
        <v>1276</v>
      </c>
      <c r="E57" s="1149"/>
      <c r="F57" s="1149"/>
      <c r="G57" s="1149"/>
      <c r="H57" s="1149"/>
      <c r="I57" s="1149"/>
      <c r="J57" s="1149"/>
      <c r="K57" s="1149"/>
      <c r="L57" s="1149"/>
      <c r="M57" s="1149"/>
      <c r="N57" s="1149"/>
      <c r="O57" s="1149"/>
      <c r="P57" s="1149"/>
      <c r="Q57" s="1149"/>
      <c r="R57" s="1149"/>
      <c r="S57" s="1149"/>
      <c r="T57" s="1149"/>
      <c r="U57" s="1149"/>
      <c r="V57" s="1149"/>
      <c r="W57" s="1149"/>
      <c r="X57" s="1149"/>
      <c r="Y57" s="1149"/>
      <c r="Z57" s="1149"/>
      <c r="AA57" s="1149"/>
      <c r="AB57" s="1149"/>
      <c r="AC57" s="1149"/>
      <c r="AD57" s="1149"/>
      <c r="AE57" s="1149"/>
      <c r="AF57" s="1149"/>
      <c r="AG57" s="1149"/>
    </row>
    <row r="58" spans="1:33" s="588" customFormat="1" x14ac:dyDescent="0.2">
      <c r="A58" s="598"/>
      <c r="D58" s="1149"/>
      <c r="E58" s="1149"/>
      <c r="F58" s="1149"/>
      <c r="G58" s="1149"/>
      <c r="H58" s="1149"/>
      <c r="I58" s="1149"/>
      <c r="J58" s="1149"/>
      <c r="K58" s="1149"/>
      <c r="L58" s="1149"/>
      <c r="M58" s="1149"/>
      <c r="N58" s="1149"/>
      <c r="O58" s="1149"/>
      <c r="P58" s="1149"/>
      <c r="Q58" s="1149"/>
      <c r="R58" s="1149"/>
      <c r="S58" s="1149"/>
      <c r="T58" s="1149"/>
      <c r="U58" s="1149"/>
      <c r="V58" s="1149"/>
      <c r="W58" s="1149"/>
      <c r="X58" s="1149"/>
      <c r="Y58" s="1149"/>
      <c r="Z58" s="1149"/>
      <c r="AA58" s="1149"/>
      <c r="AB58" s="1149"/>
      <c r="AC58" s="1149"/>
      <c r="AD58" s="1149"/>
      <c r="AE58" s="1149"/>
      <c r="AF58" s="1149"/>
      <c r="AG58" s="1149"/>
    </row>
    <row r="59" spans="1:33" s="588" customFormat="1" x14ac:dyDescent="0.2">
      <c r="A59" s="598"/>
    </row>
    <row r="60" spans="1:33" s="588" customFormat="1" x14ac:dyDescent="0.2">
      <c r="A60" s="598"/>
      <c r="D60" s="601" t="s">
        <v>1277</v>
      </c>
    </row>
    <row r="61" spans="1:33" s="588" customFormat="1" x14ac:dyDescent="0.2">
      <c r="A61" s="598"/>
    </row>
    <row r="62" spans="1:33" s="588" customFormat="1" x14ac:dyDescent="0.2">
      <c r="A62" s="598"/>
      <c r="D62" s="1149" t="s">
        <v>1278</v>
      </c>
      <c r="E62" s="1149"/>
      <c r="F62" s="1149"/>
      <c r="G62" s="1149"/>
      <c r="H62" s="1149"/>
      <c r="I62" s="1149"/>
      <c r="J62" s="1149"/>
      <c r="K62" s="1149"/>
      <c r="L62" s="1149"/>
      <c r="M62" s="1149"/>
      <c r="N62" s="1149"/>
      <c r="O62" s="1149"/>
      <c r="P62" s="1149"/>
      <c r="Q62" s="1149"/>
      <c r="R62" s="1149"/>
      <c r="S62" s="1149"/>
      <c r="T62" s="1149"/>
      <c r="U62" s="1149"/>
      <c r="V62" s="1149"/>
      <c r="W62" s="1149"/>
      <c r="X62" s="1149"/>
      <c r="Y62" s="1149"/>
      <c r="Z62" s="1149"/>
      <c r="AA62" s="1149"/>
      <c r="AB62" s="1149"/>
      <c r="AC62" s="1149"/>
      <c r="AD62" s="1149"/>
      <c r="AE62" s="1149"/>
      <c r="AF62" s="1149"/>
      <c r="AG62" s="1149"/>
    </row>
    <row r="63" spans="1:33" s="588" customFormat="1" x14ac:dyDescent="0.2">
      <c r="A63" s="598"/>
      <c r="D63" s="1149"/>
      <c r="E63" s="1149"/>
      <c r="F63" s="1149"/>
      <c r="G63" s="1149"/>
      <c r="H63" s="1149"/>
      <c r="I63" s="1149"/>
      <c r="J63" s="1149"/>
      <c r="K63" s="1149"/>
      <c r="L63" s="1149"/>
      <c r="M63" s="1149"/>
      <c r="N63" s="1149"/>
      <c r="O63" s="1149"/>
      <c r="P63" s="1149"/>
      <c r="Q63" s="1149"/>
      <c r="R63" s="1149"/>
      <c r="S63" s="1149"/>
      <c r="T63" s="1149"/>
      <c r="U63" s="1149"/>
      <c r="V63" s="1149"/>
      <c r="W63" s="1149"/>
      <c r="X63" s="1149"/>
      <c r="Y63" s="1149"/>
      <c r="Z63" s="1149"/>
      <c r="AA63" s="1149"/>
      <c r="AB63" s="1149"/>
      <c r="AC63" s="1149"/>
      <c r="AD63" s="1149"/>
      <c r="AE63" s="1149"/>
      <c r="AF63" s="1149"/>
      <c r="AG63" s="1149"/>
    </row>
    <row r="64" spans="1:33" s="588" customFormat="1" x14ac:dyDescent="0.2">
      <c r="A64" s="598"/>
      <c r="D64" s="1149"/>
      <c r="E64" s="1149"/>
      <c r="F64" s="1149"/>
      <c r="G64" s="1149"/>
      <c r="H64" s="1149"/>
      <c r="I64" s="1149"/>
      <c r="J64" s="1149"/>
      <c r="K64" s="1149"/>
      <c r="L64" s="1149"/>
      <c r="M64" s="1149"/>
      <c r="N64" s="1149"/>
      <c r="O64" s="1149"/>
      <c r="P64" s="1149"/>
      <c r="Q64" s="1149"/>
      <c r="R64" s="1149"/>
      <c r="S64" s="1149"/>
      <c r="T64" s="1149"/>
      <c r="U64" s="1149"/>
      <c r="V64" s="1149"/>
      <c r="W64" s="1149"/>
      <c r="X64" s="1149"/>
      <c r="Y64" s="1149"/>
      <c r="Z64" s="1149"/>
      <c r="AA64" s="1149"/>
      <c r="AB64" s="1149"/>
      <c r="AC64" s="1149"/>
      <c r="AD64" s="1149"/>
      <c r="AE64" s="1149"/>
      <c r="AF64" s="1149"/>
      <c r="AG64" s="1149"/>
    </row>
    <row r="65" spans="1:33" s="588" customFormat="1" x14ac:dyDescent="0.2">
      <c r="A65" s="598"/>
      <c r="D65" s="602"/>
      <c r="E65" s="602"/>
      <c r="F65" s="602"/>
      <c r="G65" s="602"/>
      <c r="H65" s="602"/>
      <c r="I65" s="602"/>
      <c r="J65" s="602"/>
      <c r="K65" s="602"/>
      <c r="L65" s="602"/>
      <c r="M65" s="602"/>
      <c r="N65" s="602"/>
      <c r="O65" s="602"/>
      <c r="P65" s="602"/>
      <c r="Q65" s="602"/>
      <c r="R65" s="602"/>
      <c r="S65" s="602"/>
      <c r="T65" s="602"/>
      <c r="U65" s="602"/>
      <c r="V65" s="602"/>
      <c r="W65" s="602"/>
      <c r="X65" s="602"/>
      <c r="Y65" s="602"/>
      <c r="Z65" s="602"/>
      <c r="AA65" s="602"/>
      <c r="AB65" s="602"/>
      <c r="AC65" s="602"/>
      <c r="AD65" s="602"/>
    </row>
    <row r="66" spans="1:33" s="588" customFormat="1" ht="29.25" customHeight="1" thickBot="1" x14ac:dyDescent="0.25">
      <c r="A66" s="598"/>
      <c r="D66" s="603"/>
      <c r="E66" s="603"/>
      <c r="F66" s="603"/>
      <c r="G66" s="603"/>
      <c r="H66" s="603"/>
      <c r="I66" s="603"/>
      <c r="J66" s="603"/>
      <c r="K66" s="603"/>
      <c r="L66" s="603"/>
      <c r="M66" s="603"/>
      <c r="N66" s="603"/>
      <c r="O66" s="1380" t="s">
        <v>1279</v>
      </c>
      <c r="P66" s="1380"/>
      <c r="Q66" s="1380"/>
      <c r="R66" s="1380"/>
      <c r="S66" s="1380"/>
      <c r="T66" s="1380" t="s">
        <v>1280</v>
      </c>
      <c r="U66" s="1380"/>
      <c r="V66" s="1380"/>
      <c r="W66" s="1380"/>
      <c r="X66" s="1380"/>
      <c r="Y66" s="1380" t="s">
        <v>1372</v>
      </c>
      <c r="Z66" s="1380"/>
      <c r="AA66" s="1380"/>
      <c r="AB66" s="1380"/>
      <c r="AC66" s="1380"/>
    </row>
    <row r="67" spans="1:33" s="588" customFormat="1" x14ac:dyDescent="0.2">
      <c r="A67" s="598"/>
      <c r="D67" s="1230" t="s">
        <v>21</v>
      </c>
      <c r="E67" s="1230"/>
      <c r="F67" s="1230"/>
      <c r="G67" s="1230"/>
      <c r="H67" s="1230"/>
      <c r="I67" s="1230"/>
      <c r="J67" s="1230"/>
      <c r="K67" s="1230"/>
      <c r="L67" s="1230"/>
      <c r="M67" s="1230"/>
      <c r="N67" s="1230"/>
      <c r="O67" s="1414">
        <v>5</v>
      </c>
      <c r="P67" s="1414"/>
      <c r="Q67" s="1414"/>
      <c r="R67" s="1414"/>
      <c r="S67" s="1414"/>
      <c r="T67" s="1412">
        <v>0.2</v>
      </c>
      <c r="U67" s="1413"/>
      <c r="V67" s="1413"/>
      <c r="W67" s="1413"/>
      <c r="X67" s="1413"/>
      <c r="Y67" s="1414" t="s">
        <v>2089</v>
      </c>
      <c r="Z67" s="1414"/>
      <c r="AA67" s="1414"/>
      <c r="AB67" s="1414"/>
      <c r="AC67" s="1414"/>
    </row>
    <row r="68" spans="1:33" s="588" customFormat="1" x14ac:dyDescent="0.2">
      <c r="A68" s="598"/>
      <c r="D68" s="599"/>
    </row>
    <row r="69" spans="1:33" s="588" customFormat="1" x14ac:dyDescent="0.2">
      <c r="A69" s="598"/>
      <c r="D69" s="1149" t="s">
        <v>1282</v>
      </c>
      <c r="E69" s="1149"/>
      <c r="F69" s="1149"/>
      <c r="G69" s="1149"/>
      <c r="H69" s="1149"/>
      <c r="I69" s="1149"/>
      <c r="J69" s="1149"/>
      <c r="K69" s="1149"/>
      <c r="L69" s="1149"/>
      <c r="M69" s="1149"/>
      <c r="N69" s="1149"/>
      <c r="O69" s="1149"/>
      <c r="P69" s="1149"/>
      <c r="Q69" s="1149"/>
      <c r="R69" s="1149"/>
      <c r="S69" s="1149"/>
      <c r="T69" s="1149"/>
      <c r="U69" s="1149"/>
      <c r="V69" s="1149"/>
      <c r="W69" s="1149"/>
      <c r="X69" s="1149"/>
      <c r="Y69" s="1149"/>
      <c r="Z69" s="1149"/>
      <c r="AA69" s="1149"/>
      <c r="AB69" s="1149"/>
      <c r="AC69" s="1149"/>
      <c r="AD69" s="1149"/>
      <c r="AE69" s="1149"/>
      <c r="AF69" s="1149"/>
      <c r="AG69" s="1149"/>
    </row>
    <row r="70" spans="1:33" s="588" customFormat="1" x14ac:dyDescent="0.2">
      <c r="A70" s="598"/>
      <c r="D70" s="1149"/>
      <c r="E70" s="1149"/>
      <c r="F70" s="1149"/>
      <c r="G70" s="1149"/>
      <c r="H70" s="1149"/>
      <c r="I70" s="1149"/>
      <c r="J70" s="1149"/>
      <c r="K70" s="1149"/>
      <c r="L70" s="1149"/>
      <c r="M70" s="1149"/>
      <c r="N70" s="1149"/>
      <c r="O70" s="1149"/>
      <c r="P70" s="1149"/>
      <c r="Q70" s="1149"/>
      <c r="R70" s="1149"/>
      <c r="S70" s="1149"/>
      <c r="T70" s="1149"/>
      <c r="U70" s="1149"/>
      <c r="V70" s="1149"/>
      <c r="W70" s="1149"/>
      <c r="X70" s="1149"/>
      <c r="Y70" s="1149"/>
      <c r="Z70" s="1149"/>
      <c r="AA70" s="1149"/>
      <c r="AB70" s="1149"/>
      <c r="AC70" s="1149"/>
      <c r="AD70" s="1149"/>
      <c r="AE70" s="1149"/>
      <c r="AF70" s="1149"/>
      <c r="AG70" s="1149"/>
    </row>
    <row r="71" spans="1:33" s="588" customFormat="1" x14ac:dyDescent="0.2">
      <c r="A71" s="598"/>
    </row>
    <row r="72" spans="1:33" s="588" customFormat="1" x14ac:dyDescent="0.2">
      <c r="A72" s="598"/>
      <c r="D72" s="587" t="s">
        <v>1283</v>
      </c>
    </row>
    <row r="73" spans="1:33" s="588" customFormat="1" x14ac:dyDescent="0.2">
      <c r="A73" s="598"/>
    </row>
    <row r="74" spans="1:33" s="588" customFormat="1" x14ac:dyDescent="0.2">
      <c r="A74" s="598"/>
      <c r="D74" s="1149" t="s">
        <v>1284</v>
      </c>
      <c r="E74" s="1149"/>
      <c r="F74" s="1149"/>
      <c r="G74" s="1149"/>
      <c r="H74" s="1149"/>
      <c r="I74" s="1149"/>
      <c r="J74" s="1149"/>
      <c r="K74" s="1149"/>
      <c r="L74" s="1149"/>
      <c r="M74" s="1149"/>
      <c r="N74" s="1149"/>
      <c r="O74" s="1149"/>
      <c r="P74" s="1149"/>
      <c r="Q74" s="1149"/>
      <c r="R74" s="1149"/>
      <c r="S74" s="1149"/>
      <c r="T74" s="1149"/>
      <c r="U74" s="1149"/>
      <c r="V74" s="1149"/>
      <c r="W74" s="1149"/>
      <c r="X74" s="1149"/>
      <c r="Y74" s="1149"/>
      <c r="Z74" s="1149"/>
      <c r="AA74" s="1149"/>
      <c r="AB74" s="1149"/>
      <c r="AC74" s="1149"/>
      <c r="AD74" s="1149"/>
      <c r="AE74" s="1149"/>
      <c r="AF74" s="1149"/>
      <c r="AG74" s="1149"/>
    </row>
    <row r="75" spans="1:33" s="588" customFormat="1" x14ac:dyDescent="0.2">
      <c r="A75" s="598"/>
      <c r="D75" s="1149"/>
      <c r="E75" s="1149"/>
      <c r="F75" s="1149"/>
      <c r="G75" s="1149"/>
      <c r="H75" s="1149"/>
      <c r="I75" s="1149"/>
      <c r="J75" s="1149"/>
      <c r="K75" s="1149"/>
      <c r="L75" s="1149"/>
      <c r="M75" s="1149"/>
      <c r="N75" s="1149"/>
      <c r="O75" s="1149"/>
      <c r="P75" s="1149"/>
      <c r="Q75" s="1149"/>
      <c r="R75" s="1149"/>
      <c r="S75" s="1149"/>
      <c r="T75" s="1149"/>
      <c r="U75" s="1149"/>
      <c r="V75" s="1149"/>
      <c r="W75" s="1149"/>
      <c r="X75" s="1149"/>
      <c r="Y75" s="1149"/>
      <c r="Z75" s="1149"/>
      <c r="AA75" s="1149"/>
      <c r="AB75" s="1149"/>
      <c r="AC75" s="1149"/>
      <c r="AD75" s="1149"/>
      <c r="AE75" s="1149"/>
      <c r="AF75" s="1149"/>
      <c r="AG75" s="1149"/>
    </row>
    <row r="76" spans="1:33" s="588" customFormat="1" x14ac:dyDescent="0.2">
      <c r="A76" s="598"/>
    </row>
    <row r="77" spans="1:33" s="588" customFormat="1" x14ac:dyDescent="0.2">
      <c r="A77" s="598"/>
    </row>
    <row r="78" spans="1:33" s="588" customFormat="1" x14ac:dyDescent="0.2">
      <c r="A78" s="598"/>
      <c r="D78" s="1149" t="s">
        <v>1285</v>
      </c>
      <c r="E78" s="1149"/>
      <c r="F78" s="1149"/>
      <c r="G78" s="1149"/>
      <c r="H78" s="1149"/>
      <c r="I78" s="1149"/>
      <c r="J78" s="1149"/>
      <c r="K78" s="1149"/>
      <c r="L78" s="1149"/>
      <c r="M78" s="1149"/>
      <c r="N78" s="1149"/>
      <c r="O78" s="1149"/>
      <c r="P78" s="1149"/>
      <c r="Q78" s="1149"/>
      <c r="R78" s="1149"/>
      <c r="S78" s="1149"/>
      <c r="T78" s="1149"/>
      <c r="U78" s="1149"/>
      <c r="V78" s="1149"/>
      <c r="W78" s="1149"/>
      <c r="X78" s="1149"/>
      <c r="Y78" s="1149"/>
      <c r="Z78" s="1149"/>
      <c r="AA78" s="1149"/>
      <c r="AB78" s="1149"/>
      <c r="AC78" s="1149"/>
      <c r="AD78" s="1149"/>
      <c r="AE78" s="1149"/>
      <c r="AF78" s="1149"/>
      <c r="AG78" s="1149"/>
    </row>
    <row r="79" spans="1:33" s="588" customFormat="1" x14ac:dyDescent="0.2">
      <c r="A79" s="598"/>
      <c r="D79" s="1149"/>
      <c r="E79" s="1149"/>
      <c r="F79" s="1149"/>
      <c r="G79" s="1149"/>
      <c r="H79" s="1149"/>
      <c r="I79" s="1149"/>
      <c r="J79" s="1149"/>
      <c r="K79" s="1149"/>
      <c r="L79" s="1149"/>
      <c r="M79" s="1149"/>
      <c r="N79" s="1149"/>
      <c r="O79" s="1149"/>
      <c r="P79" s="1149"/>
      <c r="Q79" s="1149"/>
      <c r="R79" s="1149"/>
      <c r="S79" s="1149"/>
      <c r="T79" s="1149"/>
      <c r="U79" s="1149"/>
      <c r="V79" s="1149"/>
      <c r="W79" s="1149"/>
      <c r="X79" s="1149"/>
      <c r="Y79" s="1149"/>
      <c r="Z79" s="1149"/>
      <c r="AA79" s="1149"/>
      <c r="AB79" s="1149"/>
      <c r="AC79" s="1149"/>
      <c r="AD79" s="1149"/>
      <c r="AE79" s="1149"/>
      <c r="AF79" s="1149"/>
      <c r="AG79" s="1149"/>
    </row>
    <row r="80" spans="1:33" s="588" customFormat="1" x14ac:dyDescent="0.2">
      <c r="A80" s="598"/>
    </row>
    <row r="81" spans="1:33" s="588" customFormat="1" x14ac:dyDescent="0.2">
      <c r="A81" s="598"/>
      <c r="D81" s="1372" t="s">
        <v>1286</v>
      </c>
      <c r="E81" s="1372"/>
      <c r="F81" s="1372"/>
      <c r="G81" s="1372"/>
      <c r="H81" s="1372"/>
      <c r="I81" s="1372"/>
      <c r="J81" s="1372"/>
      <c r="K81" s="1372"/>
      <c r="L81" s="1372"/>
      <c r="M81" s="1372"/>
      <c r="N81" s="1372"/>
      <c r="O81" s="1372"/>
      <c r="P81" s="1372"/>
      <c r="Q81" s="1372"/>
      <c r="R81" s="1372"/>
      <c r="S81" s="1372"/>
      <c r="T81" s="1372"/>
      <c r="U81" s="1372"/>
      <c r="V81" s="1372"/>
      <c r="W81" s="1372"/>
      <c r="X81" s="1372"/>
      <c r="Y81" s="1372"/>
      <c r="Z81" s="1372"/>
      <c r="AA81" s="1372"/>
      <c r="AB81" s="1372"/>
      <c r="AC81" s="1372"/>
      <c r="AD81" s="1372"/>
      <c r="AE81" s="1372"/>
      <c r="AF81" s="1372"/>
      <c r="AG81" s="1372"/>
    </row>
    <row r="82" spans="1:33" s="588" customFormat="1" x14ac:dyDescent="0.2">
      <c r="A82" s="598"/>
      <c r="M82" s="630"/>
    </row>
    <row r="83" spans="1:33" s="588" customFormat="1" ht="14.25" customHeight="1" x14ac:dyDescent="0.2">
      <c r="A83" s="598"/>
      <c r="D83" s="1148" t="s">
        <v>2090</v>
      </c>
      <c r="E83" s="1149"/>
      <c r="F83" s="1149"/>
      <c r="G83" s="1149"/>
      <c r="H83" s="1149"/>
      <c r="I83" s="1149"/>
      <c r="J83" s="1149"/>
      <c r="K83" s="1149"/>
      <c r="L83" s="1149"/>
      <c r="M83" s="1149"/>
      <c r="N83" s="1149"/>
      <c r="O83" s="1149"/>
      <c r="P83" s="1149"/>
      <c r="Q83" s="1149"/>
      <c r="R83" s="1149"/>
      <c r="S83" s="1149"/>
      <c r="T83" s="1149"/>
      <c r="U83" s="1149"/>
      <c r="V83" s="1149"/>
      <c r="W83" s="1149"/>
      <c r="X83" s="1149"/>
      <c r="Y83" s="1149"/>
      <c r="Z83" s="1149"/>
      <c r="AA83" s="1149"/>
      <c r="AB83" s="1149"/>
      <c r="AC83" s="1149"/>
      <c r="AD83" s="1149"/>
      <c r="AE83" s="1149"/>
      <c r="AF83" s="1149"/>
      <c r="AG83" s="1149"/>
    </row>
    <row r="84" spans="1:33" s="588" customFormat="1" x14ac:dyDescent="0.2">
      <c r="A84" s="598"/>
      <c r="D84" s="1149"/>
      <c r="E84" s="1149"/>
      <c r="F84" s="1149"/>
      <c r="G84" s="1149"/>
      <c r="H84" s="1149"/>
      <c r="I84" s="1149"/>
      <c r="J84" s="1149"/>
      <c r="K84" s="1149"/>
      <c r="L84" s="1149"/>
      <c r="M84" s="1149"/>
      <c r="N84" s="1149"/>
      <c r="O84" s="1149"/>
      <c r="P84" s="1149"/>
      <c r="Q84" s="1149"/>
      <c r="R84" s="1149"/>
      <c r="S84" s="1149"/>
      <c r="T84" s="1149"/>
      <c r="U84" s="1149"/>
      <c r="V84" s="1149"/>
      <c r="W84" s="1149"/>
      <c r="X84" s="1149"/>
      <c r="Y84" s="1149"/>
      <c r="Z84" s="1149"/>
      <c r="AA84" s="1149"/>
      <c r="AB84" s="1149"/>
      <c r="AC84" s="1149"/>
      <c r="AD84" s="1149"/>
      <c r="AE84" s="1149"/>
      <c r="AF84" s="1149"/>
      <c r="AG84" s="1149"/>
    </row>
    <row r="85" spans="1:33" s="588" customFormat="1" x14ac:dyDescent="0.2">
      <c r="A85" s="598"/>
    </row>
    <row r="86" spans="1:33" s="588" customFormat="1" x14ac:dyDescent="0.2">
      <c r="A86" s="598"/>
      <c r="D86" s="601" t="s">
        <v>1277</v>
      </c>
    </row>
    <row r="87" spans="1:33" s="588" customFormat="1" x14ac:dyDescent="0.2">
      <c r="A87" s="598"/>
    </row>
    <row r="88" spans="1:33" s="588" customFormat="1" x14ac:dyDescent="0.2">
      <c r="A88" s="598"/>
      <c r="D88" s="1149" t="s">
        <v>1291</v>
      </c>
      <c r="E88" s="1149"/>
      <c r="F88" s="1149"/>
      <c r="G88" s="1149"/>
      <c r="H88" s="1149"/>
      <c r="I88" s="1149"/>
      <c r="J88" s="1149"/>
      <c r="K88" s="1149"/>
      <c r="L88" s="1149"/>
      <c r="M88" s="1149"/>
      <c r="N88" s="1149"/>
      <c r="O88" s="1149"/>
      <c r="P88" s="1149"/>
      <c r="Q88" s="1149"/>
      <c r="R88" s="1149"/>
      <c r="S88" s="1149"/>
      <c r="T88" s="1149"/>
      <c r="U88" s="1149"/>
      <c r="V88" s="1149"/>
      <c r="W88" s="1149"/>
      <c r="X88" s="1149"/>
      <c r="Y88" s="1149"/>
      <c r="Z88" s="1149"/>
      <c r="AA88" s="1149"/>
      <c r="AB88" s="1149"/>
      <c r="AC88" s="1149"/>
      <c r="AD88" s="1149"/>
      <c r="AE88" s="1149"/>
      <c r="AF88" s="1149"/>
      <c r="AG88" s="1149"/>
    </row>
    <row r="89" spans="1:33" s="588" customFormat="1" x14ac:dyDescent="0.2">
      <c r="A89" s="598"/>
      <c r="D89" s="1149"/>
      <c r="E89" s="1149"/>
      <c r="F89" s="1149"/>
      <c r="G89" s="1149"/>
      <c r="H89" s="1149"/>
      <c r="I89" s="1149"/>
      <c r="J89" s="1149"/>
      <c r="K89" s="1149"/>
      <c r="L89" s="1149"/>
      <c r="M89" s="1149"/>
      <c r="N89" s="1149"/>
      <c r="O89" s="1149"/>
      <c r="P89" s="1149"/>
      <c r="Q89" s="1149"/>
      <c r="R89" s="1149"/>
      <c r="S89" s="1149"/>
      <c r="T89" s="1149"/>
      <c r="U89" s="1149"/>
      <c r="V89" s="1149"/>
      <c r="W89" s="1149"/>
      <c r="X89" s="1149"/>
      <c r="Y89" s="1149"/>
      <c r="Z89" s="1149"/>
      <c r="AA89" s="1149"/>
      <c r="AB89" s="1149"/>
      <c r="AC89" s="1149"/>
      <c r="AD89" s="1149"/>
      <c r="AE89" s="1149"/>
      <c r="AF89" s="1149"/>
      <c r="AG89" s="1149"/>
    </row>
    <row r="90" spans="1:33" s="588" customFormat="1" x14ac:dyDescent="0.2">
      <c r="A90" s="598"/>
      <c r="D90" s="1149"/>
      <c r="E90" s="1149"/>
      <c r="F90" s="1149"/>
      <c r="G90" s="1149"/>
      <c r="H90" s="1149"/>
      <c r="I90" s="1149"/>
      <c r="J90" s="1149"/>
      <c r="K90" s="1149"/>
      <c r="L90" s="1149"/>
      <c r="M90" s="1149"/>
      <c r="N90" s="1149"/>
      <c r="O90" s="1149"/>
      <c r="P90" s="1149"/>
      <c r="Q90" s="1149"/>
      <c r="R90" s="1149"/>
      <c r="S90" s="1149"/>
      <c r="T90" s="1149"/>
      <c r="U90" s="1149"/>
      <c r="V90" s="1149"/>
      <c r="W90" s="1149"/>
      <c r="X90" s="1149"/>
      <c r="Y90" s="1149"/>
      <c r="Z90" s="1149"/>
      <c r="AA90" s="1149"/>
      <c r="AB90" s="1149"/>
      <c r="AC90" s="1149"/>
      <c r="AD90" s="1149"/>
      <c r="AE90" s="1149"/>
      <c r="AF90" s="1149"/>
      <c r="AG90" s="1149"/>
    </row>
    <row r="91" spans="1:33" s="588" customFormat="1" x14ac:dyDescent="0.2">
      <c r="A91" s="598"/>
      <c r="D91" s="600"/>
      <c r="E91" s="600"/>
      <c r="F91" s="600"/>
      <c r="G91" s="600"/>
      <c r="H91" s="600"/>
      <c r="I91" s="600"/>
      <c r="J91" s="600"/>
      <c r="K91" s="600"/>
      <c r="L91" s="600"/>
      <c r="M91" s="600"/>
      <c r="N91" s="600"/>
      <c r="O91" s="600"/>
      <c r="P91" s="600"/>
      <c r="Q91" s="600"/>
      <c r="R91" s="600"/>
      <c r="S91" s="600"/>
      <c r="T91" s="600"/>
      <c r="U91" s="600"/>
      <c r="V91" s="600"/>
      <c r="W91" s="600"/>
      <c r="X91" s="600"/>
      <c r="Y91" s="600"/>
      <c r="Z91" s="600"/>
      <c r="AA91" s="600"/>
      <c r="AB91" s="600"/>
      <c r="AC91" s="600"/>
      <c r="AD91" s="600"/>
      <c r="AE91" s="600"/>
      <c r="AF91" s="600"/>
      <c r="AG91" s="600"/>
    </row>
    <row r="92" spans="1:33" s="588" customFormat="1" ht="29.25" customHeight="1" thickBot="1" x14ac:dyDescent="0.25">
      <c r="A92" s="598"/>
      <c r="D92" s="603"/>
      <c r="E92" s="603"/>
      <c r="F92" s="603"/>
      <c r="G92" s="603"/>
      <c r="H92" s="603"/>
      <c r="I92" s="603"/>
      <c r="J92" s="603"/>
      <c r="K92" s="603"/>
      <c r="L92" s="603"/>
      <c r="M92" s="603"/>
      <c r="N92" s="603"/>
      <c r="O92" s="1380" t="s">
        <v>1279</v>
      </c>
      <c r="P92" s="1380"/>
      <c r="Q92" s="1380"/>
      <c r="R92" s="1380"/>
      <c r="S92" s="1380"/>
      <c r="T92" s="1380" t="s">
        <v>2091</v>
      </c>
      <c r="U92" s="1380"/>
      <c r="V92" s="1380"/>
      <c r="W92" s="1380"/>
      <c r="X92" s="1380"/>
      <c r="Y92" s="1380" t="s">
        <v>1372</v>
      </c>
      <c r="Z92" s="1380"/>
      <c r="AA92" s="1380"/>
      <c r="AB92" s="1380"/>
      <c r="AC92" s="1380"/>
    </row>
    <row r="93" spans="1:33" s="588" customFormat="1" x14ac:dyDescent="0.2">
      <c r="A93" s="598"/>
      <c r="D93" s="1373" t="s">
        <v>42</v>
      </c>
      <c r="E93" s="1373"/>
      <c r="F93" s="1373"/>
      <c r="G93" s="1373"/>
      <c r="H93" s="1373"/>
      <c r="I93" s="1373"/>
      <c r="J93" s="1373"/>
      <c r="K93" s="1373"/>
      <c r="L93" s="1373"/>
      <c r="M93" s="1373"/>
      <c r="N93" s="1373"/>
      <c r="O93" s="1374">
        <v>20</v>
      </c>
      <c r="P93" s="1374"/>
      <c r="Q93" s="1374"/>
      <c r="R93" s="1374"/>
      <c r="S93" s="1374"/>
      <c r="T93" s="1377">
        <v>0.05</v>
      </c>
      <c r="U93" s="1376"/>
      <c r="V93" s="1376"/>
      <c r="W93" s="1376"/>
      <c r="X93" s="1376"/>
      <c r="Y93" s="1374" t="s">
        <v>2089</v>
      </c>
      <c r="Z93" s="1374"/>
      <c r="AA93" s="1374"/>
      <c r="AB93" s="1374"/>
      <c r="AC93" s="1374"/>
    </row>
    <row r="94" spans="1:33" s="588" customFormat="1" x14ac:dyDescent="0.2">
      <c r="A94" s="598"/>
      <c r="D94" s="1373" t="s">
        <v>1287</v>
      </c>
      <c r="E94" s="1373"/>
      <c r="F94" s="1373"/>
      <c r="G94" s="1373"/>
      <c r="H94" s="1373"/>
      <c r="I94" s="1373"/>
      <c r="J94" s="1373"/>
      <c r="K94" s="1373"/>
      <c r="L94" s="1373"/>
      <c r="M94" s="1373"/>
      <c r="N94" s="1373"/>
      <c r="O94" s="1378" t="s">
        <v>2129</v>
      </c>
      <c r="P94" s="1378"/>
      <c r="Q94" s="1378"/>
      <c r="R94" s="1378"/>
      <c r="S94" s="1378"/>
      <c r="T94" s="1375">
        <v>0.16666666666666666</v>
      </c>
      <c r="U94" s="1376"/>
      <c r="V94" s="1376"/>
      <c r="W94" s="1376"/>
      <c r="X94" s="1376"/>
      <c r="Y94" s="1374" t="s">
        <v>2089</v>
      </c>
      <c r="Z94" s="1374"/>
      <c r="AA94" s="1374"/>
      <c r="AB94" s="1374"/>
      <c r="AC94" s="1374"/>
    </row>
    <row r="95" spans="1:33" s="588" customFormat="1" x14ac:dyDescent="0.2">
      <c r="A95" s="598"/>
      <c r="D95" s="1373" t="s">
        <v>1288</v>
      </c>
      <c r="E95" s="1373"/>
      <c r="F95" s="1373"/>
      <c r="G95" s="1373"/>
      <c r="H95" s="1373"/>
      <c r="I95" s="1373"/>
      <c r="J95" s="1373"/>
      <c r="K95" s="1373"/>
      <c r="L95" s="1373"/>
      <c r="M95" s="1373"/>
      <c r="N95" s="1373"/>
      <c r="O95" s="1374">
        <v>4</v>
      </c>
      <c r="P95" s="1374"/>
      <c r="Q95" s="1374"/>
      <c r="R95" s="1374"/>
      <c r="S95" s="1374"/>
      <c r="T95" s="1375">
        <v>0.25</v>
      </c>
      <c r="U95" s="1376"/>
      <c r="V95" s="1376"/>
      <c r="W95" s="1376"/>
      <c r="X95" s="1376"/>
      <c r="Y95" s="1374" t="s">
        <v>2089</v>
      </c>
      <c r="Z95" s="1374"/>
      <c r="AA95" s="1374"/>
      <c r="AB95" s="1374"/>
      <c r="AC95" s="1374"/>
    </row>
    <row r="96" spans="1:33" s="588" customFormat="1" x14ac:dyDescent="0.2">
      <c r="A96" s="598"/>
      <c r="D96" s="1373" t="s">
        <v>1289</v>
      </c>
      <c r="E96" s="1373"/>
      <c r="F96" s="1373"/>
      <c r="G96" s="1373"/>
      <c r="H96" s="1373"/>
      <c r="I96" s="1373"/>
      <c r="J96" s="1373"/>
      <c r="K96" s="1373"/>
      <c r="L96" s="1373"/>
      <c r="M96" s="1373"/>
      <c r="N96" s="1373"/>
      <c r="O96" s="1374">
        <v>2</v>
      </c>
      <c r="P96" s="1374"/>
      <c r="Q96" s="1374"/>
      <c r="R96" s="1374"/>
      <c r="S96" s="1374"/>
      <c r="T96" s="1375">
        <v>0.5</v>
      </c>
      <c r="U96" s="1376"/>
      <c r="V96" s="1376"/>
      <c r="W96" s="1376"/>
      <c r="X96" s="1376"/>
      <c r="Y96" s="1374" t="s">
        <v>2089</v>
      </c>
      <c r="Z96" s="1374"/>
      <c r="AA96" s="1374"/>
      <c r="AB96" s="1374"/>
      <c r="AC96" s="1374"/>
    </row>
    <row r="97" spans="1:33" s="588" customFormat="1" x14ac:dyDescent="0.2">
      <c r="A97" s="598"/>
      <c r="D97" s="1388" t="s">
        <v>1290</v>
      </c>
      <c r="E97" s="1388"/>
      <c r="F97" s="1388"/>
      <c r="G97" s="1388"/>
      <c r="H97" s="1388"/>
      <c r="I97" s="1388"/>
      <c r="J97" s="1388"/>
      <c r="K97" s="1388"/>
      <c r="L97" s="1388"/>
      <c r="M97" s="1388"/>
      <c r="N97" s="1388"/>
      <c r="O97" s="1389">
        <v>2</v>
      </c>
      <c r="P97" s="1389"/>
      <c r="Q97" s="1389"/>
      <c r="R97" s="1389"/>
      <c r="S97" s="1389"/>
      <c r="T97" s="1390">
        <v>0.5</v>
      </c>
      <c r="U97" s="1391"/>
      <c r="V97" s="1391"/>
      <c r="W97" s="1391"/>
      <c r="X97" s="1391"/>
      <c r="Y97" s="1389" t="s">
        <v>2089</v>
      </c>
      <c r="Z97" s="1389"/>
      <c r="AA97" s="1389"/>
      <c r="AB97" s="1389"/>
      <c r="AC97" s="1389"/>
    </row>
    <row r="98" spans="1:33" s="588" customFormat="1" x14ac:dyDescent="0.2">
      <c r="A98" s="598"/>
    </row>
    <row r="99" spans="1:33" s="588" customFormat="1" x14ac:dyDescent="0.2">
      <c r="A99" s="598"/>
      <c r="D99" s="1149" t="s">
        <v>1292</v>
      </c>
      <c r="E99" s="1149"/>
      <c r="F99" s="1149"/>
      <c r="G99" s="1149"/>
      <c r="H99" s="1149"/>
      <c r="I99" s="1149"/>
      <c r="J99" s="1149"/>
      <c r="K99" s="1149"/>
      <c r="L99" s="1149"/>
      <c r="M99" s="1149"/>
      <c r="N99" s="1149"/>
      <c r="O99" s="1149"/>
      <c r="P99" s="1149"/>
      <c r="Q99" s="1149"/>
      <c r="R99" s="1149"/>
      <c r="S99" s="1149"/>
      <c r="T99" s="1149"/>
      <c r="U99" s="1149"/>
      <c r="V99" s="1149"/>
      <c r="W99" s="1149"/>
      <c r="X99" s="1149"/>
      <c r="Y99" s="1149"/>
      <c r="Z99" s="1149"/>
      <c r="AA99" s="1149"/>
      <c r="AB99" s="1149"/>
      <c r="AC99" s="1149"/>
      <c r="AD99" s="1149"/>
      <c r="AE99" s="1149"/>
      <c r="AF99" s="1149"/>
      <c r="AG99" s="1149"/>
    </row>
    <row r="100" spans="1:33" s="588" customFormat="1" x14ac:dyDescent="0.2">
      <c r="A100" s="598"/>
      <c r="D100" s="1149"/>
      <c r="E100" s="1149"/>
      <c r="F100" s="1149"/>
      <c r="G100" s="1149"/>
      <c r="H100" s="1149"/>
      <c r="I100" s="1149"/>
      <c r="J100" s="1149"/>
      <c r="K100" s="1149"/>
      <c r="L100" s="1149"/>
      <c r="M100" s="1149"/>
      <c r="N100" s="1149"/>
      <c r="O100" s="1149"/>
      <c r="P100" s="1149"/>
      <c r="Q100" s="1149"/>
      <c r="R100" s="1149"/>
      <c r="S100" s="1149"/>
      <c r="T100" s="1149"/>
      <c r="U100" s="1149"/>
      <c r="V100" s="1149"/>
      <c r="W100" s="1149"/>
      <c r="X100" s="1149"/>
      <c r="Y100" s="1149"/>
      <c r="Z100" s="1149"/>
      <c r="AA100" s="1149"/>
      <c r="AB100" s="1149"/>
      <c r="AC100" s="1149"/>
      <c r="AD100" s="1149"/>
      <c r="AE100" s="1149"/>
      <c r="AF100" s="1149"/>
      <c r="AG100" s="1149"/>
    </row>
    <row r="101" spans="1:33" s="588" customFormat="1" x14ac:dyDescent="0.2">
      <c r="A101" s="598"/>
    </row>
    <row r="102" spans="1:33" s="588" customFormat="1" x14ac:dyDescent="0.2">
      <c r="A102" s="598"/>
    </row>
    <row r="103" spans="1:33" s="588" customFormat="1" x14ac:dyDescent="0.2">
      <c r="A103" s="598"/>
      <c r="D103" s="587" t="s">
        <v>1295</v>
      </c>
    </row>
    <row r="104" spans="1:33" s="588" customFormat="1" x14ac:dyDescent="0.2">
      <c r="A104" s="598"/>
    </row>
    <row r="105" spans="1:33" s="588" customFormat="1" x14ac:dyDescent="0.2">
      <c r="A105" s="598"/>
      <c r="D105" s="1148" t="s">
        <v>2092</v>
      </c>
      <c r="E105" s="1149"/>
      <c r="F105" s="1149"/>
      <c r="G105" s="1149"/>
      <c r="H105" s="1149"/>
      <c r="I105" s="1149"/>
      <c r="J105" s="1149"/>
      <c r="K105" s="1149"/>
      <c r="L105" s="1149"/>
      <c r="M105" s="1149"/>
      <c r="N105" s="1149"/>
      <c r="O105" s="1149"/>
      <c r="P105" s="1149"/>
      <c r="Q105" s="1149"/>
      <c r="R105" s="1149"/>
      <c r="S105" s="1149"/>
      <c r="T105" s="1149"/>
      <c r="U105" s="1149"/>
      <c r="V105" s="1149"/>
      <c r="W105" s="1149"/>
      <c r="X105" s="1149"/>
      <c r="Y105" s="1149"/>
      <c r="Z105" s="1149"/>
      <c r="AA105" s="1149"/>
      <c r="AB105" s="1149"/>
      <c r="AC105" s="1149"/>
      <c r="AD105" s="1149"/>
      <c r="AE105" s="1149"/>
      <c r="AF105" s="1149"/>
      <c r="AG105" s="1149"/>
    </row>
    <row r="106" spans="1:33" s="588" customFormat="1" x14ac:dyDescent="0.2">
      <c r="A106" s="598"/>
    </row>
    <row r="107" spans="1:33" s="588" customFormat="1" x14ac:dyDescent="0.2">
      <c r="A107" s="598"/>
      <c r="D107" s="1148" t="s">
        <v>2130</v>
      </c>
      <c r="E107" s="1149"/>
      <c r="F107" s="1149"/>
      <c r="G107" s="1149"/>
      <c r="H107" s="1149"/>
      <c r="I107" s="1149"/>
      <c r="J107" s="1149"/>
      <c r="K107" s="1149"/>
      <c r="L107" s="1149"/>
      <c r="M107" s="1149"/>
      <c r="N107" s="1149"/>
      <c r="O107" s="1149"/>
      <c r="P107" s="1149"/>
      <c r="Q107" s="1149"/>
      <c r="R107" s="1149"/>
      <c r="S107" s="1149"/>
      <c r="T107" s="1149"/>
      <c r="U107" s="1149"/>
      <c r="V107" s="1149"/>
      <c r="W107" s="1149"/>
      <c r="X107" s="1149"/>
      <c r="Y107" s="1149"/>
      <c r="Z107" s="1149"/>
      <c r="AA107" s="1149"/>
      <c r="AB107" s="1149"/>
      <c r="AC107" s="1149"/>
      <c r="AD107" s="1149"/>
      <c r="AE107" s="1149"/>
      <c r="AF107" s="1149"/>
      <c r="AG107" s="1149"/>
    </row>
    <row r="108" spans="1:33" s="588" customFormat="1" x14ac:dyDescent="0.2">
      <c r="A108" s="598"/>
      <c r="D108" s="1149"/>
      <c r="E108" s="1149"/>
      <c r="F108" s="1149"/>
      <c r="G108" s="1149"/>
      <c r="H108" s="1149"/>
      <c r="I108" s="1149"/>
      <c r="J108" s="1149"/>
      <c r="K108" s="1149"/>
      <c r="L108" s="1149"/>
      <c r="M108" s="1149"/>
      <c r="N108" s="1149"/>
      <c r="O108" s="1149"/>
      <c r="P108" s="1149"/>
      <c r="Q108" s="1149"/>
      <c r="R108" s="1149"/>
      <c r="S108" s="1149"/>
      <c r="T108" s="1149"/>
      <c r="U108" s="1149"/>
      <c r="V108" s="1149"/>
      <c r="W108" s="1149"/>
      <c r="X108" s="1149"/>
      <c r="Y108" s="1149"/>
      <c r="Z108" s="1149"/>
      <c r="AA108" s="1149"/>
      <c r="AB108" s="1149"/>
      <c r="AC108" s="1149"/>
      <c r="AD108" s="1149"/>
      <c r="AE108" s="1149"/>
      <c r="AF108" s="1149"/>
      <c r="AG108" s="1149"/>
    </row>
    <row r="109" spans="1:33" s="588" customFormat="1" x14ac:dyDescent="0.2">
      <c r="A109" s="598"/>
      <c r="D109" s="1148" t="s">
        <v>2093</v>
      </c>
      <c r="E109" s="1149"/>
      <c r="F109" s="1149"/>
      <c r="G109" s="1149"/>
      <c r="H109" s="1149"/>
      <c r="I109" s="1149"/>
      <c r="J109" s="1149"/>
      <c r="K109" s="1149"/>
      <c r="L109" s="1149"/>
      <c r="M109" s="1149"/>
      <c r="N109" s="1149"/>
      <c r="O109" s="1149"/>
      <c r="P109" s="1149"/>
      <c r="Q109" s="1149"/>
      <c r="R109" s="1149"/>
      <c r="S109" s="1149"/>
      <c r="T109" s="1149"/>
      <c r="U109" s="1149"/>
      <c r="V109" s="1149"/>
      <c r="W109" s="1149"/>
      <c r="X109" s="1149"/>
      <c r="Y109" s="1149"/>
      <c r="Z109" s="1149"/>
      <c r="AA109" s="1149"/>
      <c r="AB109" s="1149"/>
      <c r="AC109" s="1149"/>
      <c r="AD109" s="1149"/>
      <c r="AE109" s="1149"/>
      <c r="AF109" s="1149"/>
      <c r="AG109" s="1149"/>
    </row>
    <row r="110" spans="1:33" s="588" customFormat="1" x14ac:dyDescent="0.2">
      <c r="A110" s="598"/>
      <c r="D110" s="1149"/>
      <c r="E110" s="1149"/>
      <c r="F110" s="1149"/>
      <c r="G110" s="1149"/>
      <c r="H110" s="1149"/>
      <c r="I110" s="1149"/>
      <c r="J110" s="1149"/>
      <c r="K110" s="1149"/>
      <c r="L110" s="1149"/>
      <c r="M110" s="1149"/>
      <c r="N110" s="1149"/>
      <c r="O110" s="1149"/>
      <c r="P110" s="1149"/>
      <c r="Q110" s="1149"/>
      <c r="R110" s="1149"/>
      <c r="S110" s="1149"/>
      <c r="T110" s="1149"/>
      <c r="U110" s="1149"/>
      <c r="V110" s="1149"/>
      <c r="W110" s="1149"/>
      <c r="X110" s="1149"/>
      <c r="Y110" s="1149"/>
      <c r="Z110" s="1149"/>
      <c r="AA110" s="1149"/>
      <c r="AB110" s="1149"/>
      <c r="AC110" s="1149"/>
      <c r="AD110" s="1149"/>
      <c r="AE110" s="1149"/>
      <c r="AF110" s="1149"/>
      <c r="AG110" s="1149"/>
    </row>
    <row r="111" spans="1:33" s="588" customFormat="1" x14ac:dyDescent="0.2">
      <c r="A111" s="598"/>
    </row>
    <row r="112" spans="1:33" s="588" customFormat="1" x14ac:dyDescent="0.2">
      <c r="A112" s="598"/>
      <c r="D112" s="587" t="s">
        <v>1294</v>
      </c>
    </row>
    <row r="113" spans="1:33" s="588" customFormat="1" x14ac:dyDescent="0.2">
      <c r="A113" s="598"/>
    </row>
    <row r="114" spans="1:33" s="588" customFormat="1" x14ac:dyDescent="0.2">
      <c r="A114" s="598"/>
      <c r="D114" s="1148" t="s">
        <v>2094</v>
      </c>
      <c r="E114" s="1149"/>
      <c r="F114" s="1149"/>
      <c r="G114" s="1149"/>
      <c r="H114" s="1149"/>
      <c r="I114" s="1149"/>
      <c r="J114" s="1149"/>
      <c r="K114" s="1149"/>
      <c r="L114" s="1149"/>
      <c r="M114" s="1149"/>
      <c r="N114" s="1149"/>
      <c r="O114" s="1149"/>
      <c r="P114" s="1149"/>
      <c r="Q114" s="1149"/>
      <c r="R114" s="1149"/>
      <c r="S114" s="1149"/>
      <c r="T114" s="1149"/>
      <c r="U114" s="1149"/>
      <c r="V114" s="1149"/>
      <c r="W114" s="1149"/>
      <c r="X114" s="1149"/>
      <c r="Y114" s="1149"/>
      <c r="Z114" s="1149"/>
      <c r="AA114" s="1149"/>
      <c r="AB114" s="1149"/>
      <c r="AC114" s="1149"/>
      <c r="AD114" s="1149"/>
      <c r="AE114" s="1149"/>
      <c r="AF114" s="1149"/>
      <c r="AG114" s="1149"/>
    </row>
    <row r="115" spans="1:33" s="588" customFormat="1" x14ac:dyDescent="0.2">
      <c r="A115" s="598"/>
      <c r="D115" s="1149"/>
      <c r="E115" s="1149"/>
      <c r="F115" s="1149"/>
      <c r="G115" s="1149"/>
      <c r="H115" s="1149"/>
      <c r="I115" s="1149"/>
      <c r="J115" s="1149"/>
      <c r="K115" s="1149"/>
      <c r="L115" s="1149"/>
      <c r="M115" s="1149"/>
      <c r="N115" s="1149"/>
      <c r="O115" s="1149"/>
      <c r="P115" s="1149"/>
      <c r="Q115" s="1149"/>
      <c r="R115" s="1149"/>
      <c r="S115" s="1149"/>
      <c r="T115" s="1149"/>
      <c r="U115" s="1149"/>
      <c r="V115" s="1149"/>
      <c r="W115" s="1149"/>
      <c r="X115" s="1149"/>
      <c r="Y115" s="1149"/>
      <c r="Z115" s="1149"/>
      <c r="AA115" s="1149"/>
      <c r="AB115" s="1149"/>
      <c r="AC115" s="1149"/>
      <c r="AD115" s="1149"/>
      <c r="AE115" s="1149"/>
      <c r="AF115" s="1149"/>
      <c r="AG115" s="1149"/>
    </row>
    <row r="116" spans="1:33" s="588" customFormat="1" x14ac:dyDescent="0.2">
      <c r="A116" s="598"/>
      <c r="D116" s="1149"/>
      <c r="E116" s="1149"/>
      <c r="F116" s="1149"/>
      <c r="G116" s="1149"/>
      <c r="H116" s="1149"/>
      <c r="I116" s="1149"/>
      <c r="J116" s="1149"/>
      <c r="K116" s="1149"/>
      <c r="L116" s="1149"/>
      <c r="M116" s="1149"/>
      <c r="N116" s="1149"/>
      <c r="O116" s="1149"/>
      <c r="P116" s="1149"/>
      <c r="Q116" s="1149"/>
      <c r="R116" s="1149"/>
      <c r="S116" s="1149"/>
      <c r="T116" s="1149"/>
      <c r="U116" s="1149"/>
      <c r="V116" s="1149"/>
      <c r="W116" s="1149"/>
      <c r="X116" s="1149"/>
      <c r="Y116" s="1149"/>
      <c r="Z116" s="1149"/>
      <c r="AA116" s="1149"/>
      <c r="AB116" s="1149"/>
      <c r="AC116" s="1149"/>
      <c r="AD116" s="1149"/>
      <c r="AE116" s="1149"/>
      <c r="AF116" s="1149"/>
      <c r="AG116" s="1149"/>
    </row>
    <row r="117" spans="1:33" s="588" customFormat="1" x14ac:dyDescent="0.2">
      <c r="A117" s="598"/>
    </row>
    <row r="118" spans="1:33" s="588" customFormat="1" x14ac:dyDescent="0.2">
      <c r="A118" s="598"/>
      <c r="D118" s="1148" t="s">
        <v>2095</v>
      </c>
      <c r="E118" s="1149"/>
      <c r="F118" s="1149"/>
      <c r="G118" s="1149"/>
      <c r="H118" s="1149"/>
      <c r="I118" s="1149"/>
      <c r="J118" s="1149"/>
      <c r="K118" s="1149"/>
      <c r="L118" s="1149"/>
      <c r="M118" s="1149"/>
      <c r="N118" s="1149"/>
      <c r="O118" s="1149"/>
      <c r="P118" s="1149"/>
      <c r="Q118" s="1149"/>
      <c r="R118" s="1149"/>
      <c r="S118" s="1149"/>
      <c r="T118" s="1149"/>
      <c r="U118" s="1149"/>
      <c r="V118" s="1149"/>
      <c r="W118" s="1149"/>
      <c r="X118" s="1149"/>
      <c r="Y118" s="1149"/>
      <c r="Z118" s="1149"/>
      <c r="AA118" s="1149"/>
      <c r="AB118" s="1149"/>
      <c r="AC118" s="1149"/>
      <c r="AD118" s="1149"/>
      <c r="AE118" s="1149"/>
      <c r="AF118" s="1149"/>
      <c r="AG118" s="1149"/>
    </row>
    <row r="119" spans="1:33" s="588" customFormat="1" x14ac:dyDescent="0.2">
      <c r="A119" s="598"/>
      <c r="D119" s="1149"/>
      <c r="E119" s="1149"/>
      <c r="F119" s="1149"/>
      <c r="G119" s="1149"/>
      <c r="H119" s="1149"/>
      <c r="I119" s="1149"/>
      <c r="J119" s="1149"/>
      <c r="K119" s="1149"/>
      <c r="L119" s="1149"/>
      <c r="M119" s="1149"/>
      <c r="N119" s="1149"/>
      <c r="O119" s="1149"/>
      <c r="P119" s="1149"/>
      <c r="Q119" s="1149"/>
      <c r="R119" s="1149"/>
      <c r="S119" s="1149"/>
      <c r="T119" s="1149"/>
      <c r="U119" s="1149"/>
      <c r="V119" s="1149"/>
      <c r="W119" s="1149"/>
      <c r="X119" s="1149"/>
      <c r="Y119" s="1149"/>
      <c r="Z119" s="1149"/>
      <c r="AA119" s="1149"/>
      <c r="AB119" s="1149"/>
      <c r="AC119" s="1149"/>
      <c r="AD119" s="1149"/>
      <c r="AE119" s="1149"/>
      <c r="AF119" s="1149"/>
      <c r="AG119" s="1149"/>
    </row>
    <row r="120" spans="1:33" s="588" customFormat="1" x14ac:dyDescent="0.2">
      <c r="A120" s="598"/>
    </row>
    <row r="121" spans="1:33" s="588" customFormat="1" x14ac:dyDescent="0.2">
      <c r="A121" s="598"/>
      <c r="D121" s="1372" t="s">
        <v>1293</v>
      </c>
      <c r="E121" s="1372"/>
      <c r="F121" s="1372"/>
      <c r="G121" s="1372"/>
      <c r="H121" s="1372"/>
      <c r="I121" s="1372"/>
      <c r="J121" s="1372"/>
      <c r="K121" s="1372"/>
      <c r="L121" s="1372"/>
      <c r="M121" s="1372"/>
      <c r="N121" s="1372"/>
      <c r="O121" s="1372"/>
      <c r="P121" s="1372"/>
      <c r="Q121" s="1372"/>
      <c r="R121" s="1372"/>
      <c r="S121" s="1372"/>
      <c r="T121" s="1372"/>
      <c r="U121" s="1372"/>
      <c r="V121" s="1372"/>
      <c r="W121" s="1372"/>
      <c r="X121" s="1372"/>
      <c r="Y121" s="1372"/>
      <c r="Z121" s="1372"/>
      <c r="AA121" s="1372"/>
      <c r="AB121" s="1372"/>
      <c r="AC121" s="1372"/>
      <c r="AD121" s="1372"/>
      <c r="AE121" s="1372"/>
      <c r="AF121" s="1372"/>
      <c r="AG121" s="1372"/>
    </row>
    <row r="122" spans="1:33" s="588" customFormat="1" x14ac:dyDescent="0.2">
      <c r="A122" s="598"/>
    </row>
    <row r="123" spans="1:33" s="588" customFormat="1" x14ac:dyDescent="0.2">
      <c r="A123" s="598"/>
      <c r="D123" s="587" t="s">
        <v>1296</v>
      </c>
    </row>
    <row r="124" spans="1:33" s="588" customFormat="1" x14ac:dyDescent="0.2">
      <c r="A124" s="598"/>
    </row>
    <row r="125" spans="1:33" s="588" customFormat="1" ht="14.25" customHeight="1" x14ac:dyDescent="0.2">
      <c r="A125" s="598"/>
      <c r="D125" s="1148" t="s">
        <v>1741</v>
      </c>
      <c r="E125" s="1148"/>
      <c r="F125" s="1148"/>
      <c r="G125" s="1148"/>
      <c r="H125" s="1148"/>
      <c r="I125" s="1148"/>
      <c r="J125" s="1148"/>
      <c r="K125" s="1148"/>
      <c r="L125" s="1148"/>
      <c r="M125" s="1148"/>
      <c r="N125" s="1148"/>
      <c r="O125" s="1148"/>
      <c r="P125" s="1148"/>
      <c r="Q125" s="1148"/>
      <c r="R125" s="1148"/>
      <c r="S125" s="1148"/>
      <c r="T125" s="1148"/>
      <c r="U125" s="1148"/>
      <c r="V125" s="1148"/>
      <c r="W125" s="1148"/>
      <c r="X125" s="1148"/>
      <c r="Y125" s="1148"/>
      <c r="Z125" s="1148"/>
      <c r="AA125" s="1148"/>
      <c r="AB125" s="1148"/>
      <c r="AC125" s="1148"/>
      <c r="AD125" s="1148"/>
      <c r="AE125" s="1148"/>
      <c r="AF125" s="1148"/>
      <c r="AG125" s="1148"/>
    </row>
    <row r="126" spans="1:33" s="588" customFormat="1" x14ac:dyDescent="0.2">
      <c r="A126" s="598"/>
      <c r="D126" s="1148"/>
      <c r="E126" s="1148"/>
      <c r="F126" s="1148"/>
      <c r="G126" s="1148"/>
      <c r="H126" s="1148"/>
      <c r="I126" s="1148"/>
      <c r="J126" s="1148"/>
      <c r="K126" s="1148"/>
      <c r="L126" s="1148"/>
      <c r="M126" s="1148"/>
      <c r="N126" s="1148"/>
      <c r="O126" s="1148"/>
      <c r="P126" s="1148"/>
      <c r="Q126" s="1148"/>
      <c r="R126" s="1148"/>
      <c r="S126" s="1148"/>
      <c r="T126" s="1148"/>
      <c r="U126" s="1148"/>
      <c r="V126" s="1148"/>
      <c r="W126" s="1148"/>
      <c r="X126" s="1148"/>
      <c r="Y126" s="1148"/>
      <c r="Z126" s="1148"/>
      <c r="AA126" s="1148"/>
      <c r="AB126" s="1148"/>
      <c r="AC126" s="1148"/>
      <c r="AD126" s="1148"/>
      <c r="AE126" s="1148"/>
      <c r="AF126" s="1148"/>
      <c r="AG126" s="1148"/>
    </row>
    <row r="127" spans="1:33" s="588" customFormat="1" x14ac:dyDescent="0.2">
      <c r="A127" s="598"/>
      <c r="D127" s="1148"/>
      <c r="E127" s="1148"/>
      <c r="F127" s="1148"/>
      <c r="G127" s="1148"/>
      <c r="H127" s="1148"/>
      <c r="I127" s="1148"/>
      <c r="J127" s="1148"/>
      <c r="K127" s="1148"/>
      <c r="L127" s="1148"/>
      <c r="M127" s="1148"/>
      <c r="N127" s="1148"/>
      <c r="O127" s="1148"/>
      <c r="P127" s="1148"/>
      <c r="Q127" s="1148"/>
      <c r="R127" s="1148"/>
      <c r="S127" s="1148"/>
      <c r="T127" s="1148"/>
      <c r="U127" s="1148"/>
      <c r="V127" s="1148"/>
      <c r="W127" s="1148"/>
      <c r="X127" s="1148"/>
      <c r="Y127" s="1148"/>
      <c r="Z127" s="1148"/>
      <c r="AA127" s="1148"/>
      <c r="AB127" s="1148"/>
      <c r="AC127" s="1148"/>
      <c r="AD127" s="1148"/>
      <c r="AE127" s="1148"/>
      <c r="AF127" s="1148"/>
      <c r="AG127" s="1148"/>
    </row>
    <row r="128" spans="1:33" s="588" customFormat="1" x14ac:dyDescent="0.2">
      <c r="A128" s="598"/>
    </row>
    <row r="129" spans="1:33" s="588" customFormat="1" ht="14.25" customHeight="1" x14ac:dyDescent="0.2">
      <c r="A129" s="598"/>
      <c r="D129" s="1149" t="s">
        <v>1297</v>
      </c>
      <c r="E129" s="1149"/>
      <c r="F129" s="1149"/>
      <c r="G129" s="1149"/>
      <c r="H129" s="1149"/>
      <c r="I129" s="1149"/>
      <c r="J129" s="1149"/>
      <c r="K129" s="1149"/>
      <c r="L129" s="1149"/>
      <c r="M129" s="1149"/>
      <c r="N129" s="1149"/>
      <c r="O129" s="1149"/>
      <c r="P129" s="1149"/>
      <c r="Q129" s="1149"/>
      <c r="R129" s="1149"/>
      <c r="S129" s="1149"/>
      <c r="T129" s="1149"/>
      <c r="U129" s="1149"/>
      <c r="V129" s="1149"/>
      <c r="W129" s="1149"/>
      <c r="X129" s="1149"/>
      <c r="Y129" s="1149"/>
      <c r="Z129" s="1149"/>
      <c r="AA129" s="1149"/>
      <c r="AB129" s="1149"/>
      <c r="AC129" s="1149"/>
      <c r="AD129" s="1149"/>
      <c r="AE129" s="1149"/>
      <c r="AF129" s="1149"/>
      <c r="AG129" s="1149"/>
    </row>
    <row r="130" spans="1:33" s="588" customFormat="1" x14ac:dyDescent="0.2">
      <c r="A130" s="598"/>
      <c r="D130" s="1149"/>
      <c r="E130" s="1149"/>
      <c r="F130" s="1149"/>
      <c r="G130" s="1149"/>
      <c r="H130" s="1149"/>
      <c r="I130" s="1149"/>
      <c r="J130" s="1149"/>
      <c r="K130" s="1149"/>
      <c r="L130" s="1149"/>
      <c r="M130" s="1149"/>
      <c r="N130" s="1149"/>
      <c r="O130" s="1149"/>
      <c r="P130" s="1149"/>
      <c r="Q130" s="1149"/>
      <c r="R130" s="1149"/>
      <c r="S130" s="1149"/>
      <c r="T130" s="1149"/>
      <c r="U130" s="1149"/>
      <c r="V130" s="1149"/>
      <c r="W130" s="1149"/>
      <c r="X130" s="1149"/>
      <c r="Y130" s="1149"/>
      <c r="Z130" s="1149"/>
      <c r="AA130" s="1149"/>
      <c r="AB130" s="1149"/>
      <c r="AC130" s="1149"/>
      <c r="AD130" s="1149"/>
      <c r="AE130" s="1149"/>
      <c r="AF130" s="1149"/>
      <c r="AG130" s="1149"/>
    </row>
    <row r="131" spans="1:33" s="588" customFormat="1" x14ac:dyDescent="0.2">
      <c r="A131" s="598"/>
    </row>
    <row r="132" spans="1:33" s="588" customFormat="1" x14ac:dyDescent="0.2">
      <c r="A132" s="598"/>
      <c r="D132" s="587" t="s">
        <v>1298</v>
      </c>
    </row>
    <row r="133" spans="1:33" s="588" customFormat="1" x14ac:dyDescent="0.2">
      <c r="A133" s="598"/>
    </row>
    <row r="134" spans="1:33" s="588" customFormat="1" ht="14.25" customHeight="1" x14ac:dyDescent="0.2">
      <c r="A134" s="598"/>
      <c r="D134" s="1149" t="s">
        <v>1299</v>
      </c>
      <c r="E134" s="1149"/>
      <c r="F134" s="1149"/>
      <c r="G134" s="1149"/>
      <c r="H134" s="1149"/>
      <c r="I134" s="1149"/>
      <c r="J134" s="1149"/>
      <c r="K134" s="1149"/>
      <c r="L134" s="1149"/>
      <c r="M134" s="1149"/>
      <c r="N134" s="1149"/>
      <c r="O134" s="1149"/>
      <c r="P134" s="1149"/>
      <c r="Q134" s="1149"/>
      <c r="R134" s="1149"/>
      <c r="S134" s="1149"/>
      <c r="T134" s="1149"/>
      <c r="U134" s="1149"/>
      <c r="V134" s="1149"/>
      <c r="W134" s="1149"/>
      <c r="X134" s="1149"/>
      <c r="Y134" s="1149"/>
      <c r="Z134" s="1149"/>
      <c r="AA134" s="1149"/>
      <c r="AB134" s="1149"/>
      <c r="AC134" s="1149"/>
      <c r="AD134" s="1149"/>
      <c r="AE134" s="1149"/>
      <c r="AF134" s="1149"/>
      <c r="AG134" s="1149"/>
    </row>
    <row r="135" spans="1:33" s="588" customFormat="1" x14ac:dyDescent="0.2">
      <c r="A135" s="598"/>
      <c r="D135" s="1149"/>
      <c r="E135" s="1149"/>
      <c r="F135" s="1149"/>
      <c r="G135" s="1149"/>
      <c r="H135" s="1149"/>
      <c r="I135" s="1149"/>
      <c r="J135" s="1149"/>
      <c r="K135" s="1149"/>
      <c r="L135" s="1149"/>
      <c r="M135" s="1149"/>
      <c r="N135" s="1149"/>
      <c r="O135" s="1149"/>
      <c r="P135" s="1149"/>
      <c r="Q135" s="1149"/>
      <c r="R135" s="1149"/>
      <c r="S135" s="1149"/>
      <c r="T135" s="1149"/>
      <c r="U135" s="1149"/>
      <c r="V135" s="1149"/>
      <c r="W135" s="1149"/>
      <c r="X135" s="1149"/>
      <c r="Y135" s="1149"/>
      <c r="Z135" s="1149"/>
      <c r="AA135" s="1149"/>
      <c r="AB135" s="1149"/>
      <c r="AC135" s="1149"/>
      <c r="AD135" s="1149"/>
      <c r="AE135" s="1149"/>
      <c r="AF135" s="1149"/>
      <c r="AG135" s="1149"/>
    </row>
    <row r="136" spans="1:33" s="588" customFormat="1" x14ac:dyDescent="0.2">
      <c r="A136" s="598"/>
    </row>
    <row r="137" spans="1:33" s="588" customFormat="1" x14ac:dyDescent="0.2">
      <c r="A137" s="598"/>
      <c r="D137" s="587" t="s">
        <v>1300</v>
      </c>
    </row>
    <row r="138" spans="1:33" s="588" customFormat="1" x14ac:dyDescent="0.2">
      <c r="A138" s="598"/>
    </row>
    <row r="139" spans="1:33" s="588" customFormat="1" ht="14.25" customHeight="1" x14ac:dyDescent="0.2">
      <c r="A139" s="598"/>
      <c r="D139" s="1149" t="s">
        <v>1301</v>
      </c>
      <c r="E139" s="1149"/>
      <c r="F139" s="1149"/>
      <c r="G139" s="1149"/>
      <c r="H139" s="1149"/>
      <c r="I139" s="1149"/>
      <c r="J139" s="1149"/>
      <c r="K139" s="1149"/>
      <c r="L139" s="1149"/>
      <c r="M139" s="1149"/>
      <c r="N139" s="1149"/>
      <c r="O139" s="1149"/>
      <c r="P139" s="1149"/>
      <c r="Q139" s="1149"/>
      <c r="R139" s="1149"/>
      <c r="S139" s="1149"/>
      <c r="T139" s="1149"/>
      <c r="U139" s="1149"/>
      <c r="V139" s="1149"/>
      <c r="W139" s="1149"/>
      <c r="X139" s="1149"/>
      <c r="Y139" s="1149"/>
      <c r="Z139" s="1149"/>
      <c r="AA139" s="1149"/>
      <c r="AB139" s="1149"/>
      <c r="AC139" s="1149"/>
      <c r="AD139" s="1149"/>
      <c r="AE139" s="1149"/>
      <c r="AF139" s="1149"/>
      <c r="AG139" s="1149"/>
    </row>
    <row r="140" spans="1:33" s="588" customFormat="1" x14ac:dyDescent="0.2">
      <c r="A140" s="598"/>
      <c r="D140" s="1149"/>
      <c r="E140" s="1149"/>
      <c r="F140" s="1149"/>
      <c r="G140" s="1149"/>
      <c r="H140" s="1149"/>
      <c r="I140" s="1149"/>
      <c r="J140" s="1149"/>
      <c r="K140" s="1149"/>
      <c r="L140" s="1149"/>
      <c r="M140" s="1149"/>
      <c r="N140" s="1149"/>
      <c r="O140" s="1149"/>
      <c r="P140" s="1149"/>
      <c r="Q140" s="1149"/>
      <c r="R140" s="1149"/>
      <c r="S140" s="1149"/>
      <c r="T140" s="1149"/>
      <c r="U140" s="1149"/>
      <c r="V140" s="1149"/>
      <c r="W140" s="1149"/>
      <c r="X140" s="1149"/>
      <c r="Y140" s="1149"/>
      <c r="Z140" s="1149"/>
      <c r="AA140" s="1149"/>
      <c r="AB140" s="1149"/>
      <c r="AC140" s="1149"/>
      <c r="AD140" s="1149"/>
      <c r="AE140" s="1149"/>
      <c r="AF140" s="1149"/>
      <c r="AG140" s="1149"/>
    </row>
    <row r="141" spans="1:33" s="588" customFormat="1" x14ac:dyDescent="0.2">
      <c r="A141" s="598"/>
    </row>
    <row r="142" spans="1:33" s="588" customFormat="1" ht="14.25" customHeight="1" x14ac:dyDescent="0.2">
      <c r="A142" s="598"/>
      <c r="D142" s="1149" t="s">
        <v>1302</v>
      </c>
      <c r="E142" s="1149"/>
      <c r="F142" s="1149"/>
      <c r="G142" s="1149"/>
      <c r="H142" s="1149"/>
      <c r="I142" s="1149"/>
      <c r="J142" s="1149"/>
      <c r="K142" s="1149"/>
      <c r="L142" s="1149"/>
      <c r="M142" s="1149"/>
      <c r="N142" s="1149"/>
      <c r="O142" s="1149"/>
      <c r="P142" s="1149"/>
      <c r="Q142" s="1149"/>
      <c r="R142" s="1149"/>
      <c r="S142" s="1149"/>
      <c r="T142" s="1149"/>
      <c r="U142" s="1149"/>
      <c r="V142" s="1149"/>
      <c r="W142" s="1149"/>
      <c r="X142" s="1149"/>
      <c r="Y142" s="1149"/>
      <c r="Z142" s="1149"/>
      <c r="AA142" s="1149"/>
      <c r="AB142" s="1149"/>
      <c r="AC142" s="1149"/>
      <c r="AD142" s="1149"/>
      <c r="AE142" s="1149"/>
      <c r="AF142" s="1149"/>
      <c r="AG142" s="1149"/>
    </row>
    <row r="143" spans="1:33" s="588" customFormat="1" x14ac:dyDescent="0.2">
      <c r="A143" s="598"/>
      <c r="D143" s="1149"/>
      <c r="E143" s="1149"/>
      <c r="F143" s="1149"/>
      <c r="G143" s="1149"/>
      <c r="H143" s="1149"/>
      <c r="I143" s="1149"/>
      <c r="J143" s="1149"/>
      <c r="K143" s="1149"/>
      <c r="L143" s="1149"/>
      <c r="M143" s="1149"/>
      <c r="N143" s="1149"/>
      <c r="O143" s="1149"/>
      <c r="P143" s="1149"/>
      <c r="Q143" s="1149"/>
      <c r="R143" s="1149"/>
      <c r="S143" s="1149"/>
      <c r="T143" s="1149"/>
      <c r="U143" s="1149"/>
      <c r="V143" s="1149"/>
      <c r="W143" s="1149"/>
      <c r="X143" s="1149"/>
      <c r="Y143" s="1149"/>
      <c r="Z143" s="1149"/>
      <c r="AA143" s="1149"/>
      <c r="AB143" s="1149"/>
      <c r="AC143" s="1149"/>
      <c r="AD143" s="1149"/>
      <c r="AE143" s="1149"/>
      <c r="AF143" s="1149"/>
      <c r="AG143" s="1149"/>
    </row>
    <row r="144" spans="1:33" s="588" customFormat="1" x14ac:dyDescent="0.2">
      <c r="A144" s="598"/>
    </row>
    <row r="145" spans="1:33" s="588" customFormat="1" x14ac:dyDescent="0.2">
      <c r="A145" s="598"/>
      <c r="D145" s="587" t="s">
        <v>1303</v>
      </c>
    </row>
    <row r="146" spans="1:33" s="588" customFormat="1" x14ac:dyDescent="0.2">
      <c r="A146" s="598"/>
    </row>
    <row r="147" spans="1:33" s="588" customFormat="1" ht="14.25" customHeight="1" x14ac:dyDescent="0.2">
      <c r="A147" s="598"/>
      <c r="D147" s="1149" t="s">
        <v>1304</v>
      </c>
      <c r="E147" s="1149"/>
      <c r="F147" s="1149"/>
      <c r="G147" s="1149"/>
      <c r="H147" s="1149"/>
      <c r="I147" s="1149"/>
      <c r="J147" s="1149"/>
      <c r="K147" s="1149"/>
      <c r="L147" s="1149"/>
      <c r="M147" s="1149"/>
      <c r="N147" s="1149"/>
      <c r="O147" s="1149"/>
      <c r="P147" s="1149"/>
      <c r="Q147" s="1149"/>
      <c r="R147" s="1149"/>
      <c r="S147" s="1149"/>
      <c r="T147" s="1149"/>
      <c r="U147" s="1149"/>
      <c r="V147" s="1149"/>
      <c r="W147" s="1149"/>
      <c r="X147" s="1149"/>
      <c r="Y147" s="1149"/>
      <c r="Z147" s="1149"/>
      <c r="AA147" s="1149"/>
      <c r="AB147" s="1149"/>
      <c r="AC147" s="1149"/>
      <c r="AD147" s="1149"/>
      <c r="AE147" s="1149"/>
      <c r="AF147" s="1149"/>
      <c r="AG147" s="1149"/>
    </row>
    <row r="148" spans="1:33" s="588" customFormat="1" x14ac:dyDescent="0.2">
      <c r="A148" s="598"/>
      <c r="D148" s="1149"/>
      <c r="E148" s="1149"/>
      <c r="F148" s="1149"/>
      <c r="G148" s="1149"/>
      <c r="H148" s="1149"/>
      <c r="I148" s="1149"/>
      <c r="J148" s="1149"/>
      <c r="K148" s="1149"/>
      <c r="L148" s="1149"/>
      <c r="M148" s="1149"/>
      <c r="N148" s="1149"/>
      <c r="O148" s="1149"/>
      <c r="P148" s="1149"/>
      <c r="Q148" s="1149"/>
      <c r="R148" s="1149"/>
      <c r="S148" s="1149"/>
      <c r="T148" s="1149"/>
      <c r="U148" s="1149"/>
      <c r="V148" s="1149"/>
      <c r="W148" s="1149"/>
      <c r="X148" s="1149"/>
      <c r="Y148" s="1149"/>
      <c r="Z148" s="1149"/>
      <c r="AA148" s="1149"/>
      <c r="AB148" s="1149"/>
      <c r="AC148" s="1149"/>
      <c r="AD148" s="1149"/>
      <c r="AE148" s="1149"/>
      <c r="AF148" s="1149"/>
      <c r="AG148" s="1149"/>
    </row>
    <row r="149" spans="1:33" s="588" customFormat="1" x14ac:dyDescent="0.2">
      <c r="A149" s="598"/>
    </row>
    <row r="150" spans="1:33" s="588" customFormat="1" ht="14.25" customHeight="1" x14ac:dyDescent="0.2">
      <c r="A150" s="598"/>
      <c r="D150" s="1149" t="s">
        <v>1305</v>
      </c>
      <c r="E150" s="1149"/>
      <c r="F150" s="1149"/>
      <c r="G150" s="1149"/>
      <c r="H150" s="1149"/>
      <c r="I150" s="1149"/>
      <c r="J150" s="1149"/>
      <c r="K150" s="1149"/>
      <c r="L150" s="1149"/>
      <c r="M150" s="1149"/>
      <c r="N150" s="1149"/>
      <c r="O150" s="1149"/>
      <c r="P150" s="1149"/>
      <c r="Q150" s="1149"/>
      <c r="R150" s="1149"/>
      <c r="S150" s="1149"/>
      <c r="T150" s="1149"/>
      <c r="U150" s="1149"/>
      <c r="V150" s="1149"/>
      <c r="W150" s="1149"/>
      <c r="X150" s="1149"/>
      <c r="Y150" s="1149"/>
      <c r="Z150" s="1149"/>
      <c r="AA150" s="1149"/>
      <c r="AB150" s="1149"/>
      <c r="AC150" s="1149"/>
      <c r="AD150" s="1149"/>
      <c r="AE150" s="1149"/>
      <c r="AF150" s="1149"/>
      <c r="AG150" s="1149"/>
    </row>
    <row r="151" spans="1:33" s="588" customFormat="1" x14ac:dyDescent="0.2">
      <c r="A151" s="598"/>
      <c r="D151" s="1149"/>
      <c r="E151" s="1149"/>
      <c r="F151" s="1149"/>
      <c r="G151" s="1149"/>
      <c r="H151" s="1149"/>
      <c r="I151" s="1149"/>
      <c r="J151" s="1149"/>
      <c r="K151" s="1149"/>
      <c r="L151" s="1149"/>
      <c r="M151" s="1149"/>
      <c r="N151" s="1149"/>
      <c r="O151" s="1149"/>
      <c r="P151" s="1149"/>
      <c r="Q151" s="1149"/>
      <c r="R151" s="1149"/>
      <c r="S151" s="1149"/>
      <c r="T151" s="1149"/>
      <c r="U151" s="1149"/>
      <c r="V151" s="1149"/>
      <c r="W151" s="1149"/>
      <c r="X151" s="1149"/>
      <c r="Y151" s="1149"/>
      <c r="Z151" s="1149"/>
      <c r="AA151" s="1149"/>
      <c r="AB151" s="1149"/>
      <c r="AC151" s="1149"/>
      <c r="AD151" s="1149"/>
      <c r="AE151" s="1149"/>
      <c r="AF151" s="1149"/>
      <c r="AG151" s="1149"/>
    </row>
    <row r="152" spans="1:33" s="588" customFormat="1" x14ac:dyDescent="0.2">
      <c r="A152" s="598"/>
    </row>
    <row r="153" spans="1:33" s="588" customFormat="1" x14ac:dyDescent="0.2">
      <c r="A153" s="598"/>
      <c r="D153" s="587" t="s">
        <v>1306</v>
      </c>
    </row>
    <row r="154" spans="1:33" s="588" customFormat="1" x14ac:dyDescent="0.2">
      <c r="A154" s="598"/>
    </row>
    <row r="155" spans="1:33" s="588" customFormat="1" ht="14.25" customHeight="1" x14ac:dyDescent="0.2">
      <c r="A155" s="598"/>
      <c r="D155" s="1149" t="s">
        <v>1307</v>
      </c>
      <c r="E155" s="1149"/>
      <c r="F155" s="1149"/>
      <c r="G155" s="1149"/>
      <c r="H155" s="1149"/>
      <c r="I155" s="1149"/>
      <c r="J155" s="1149"/>
      <c r="K155" s="1149"/>
      <c r="L155" s="1149"/>
      <c r="M155" s="1149"/>
      <c r="N155" s="1149"/>
      <c r="O155" s="1149"/>
      <c r="P155" s="1149"/>
      <c r="Q155" s="1149"/>
      <c r="R155" s="1149"/>
      <c r="S155" s="1149"/>
      <c r="T155" s="1149"/>
      <c r="U155" s="1149"/>
      <c r="V155" s="1149"/>
      <c r="W155" s="1149"/>
      <c r="X155" s="1149"/>
      <c r="Y155" s="1149"/>
      <c r="Z155" s="1149"/>
      <c r="AA155" s="1149"/>
      <c r="AB155" s="1149"/>
      <c r="AC155" s="1149"/>
      <c r="AD155" s="1149"/>
      <c r="AE155" s="1149"/>
      <c r="AF155" s="1149"/>
      <c r="AG155" s="1149"/>
    </row>
    <row r="156" spans="1:33" s="588" customFormat="1" x14ac:dyDescent="0.2">
      <c r="A156" s="598"/>
      <c r="D156" s="1149"/>
      <c r="E156" s="1149"/>
      <c r="F156" s="1149"/>
      <c r="G156" s="1149"/>
      <c r="H156" s="1149"/>
      <c r="I156" s="1149"/>
      <c r="J156" s="1149"/>
      <c r="K156" s="1149"/>
      <c r="L156" s="1149"/>
      <c r="M156" s="1149"/>
      <c r="N156" s="1149"/>
      <c r="O156" s="1149"/>
      <c r="P156" s="1149"/>
      <c r="Q156" s="1149"/>
      <c r="R156" s="1149"/>
      <c r="S156" s="1149"/>
      <c r="T156" s="1149"/>
      <c r="U156" s="1149"/>
      <c r="V156" s="1149"/>
      <c r="W156" s="1149"/>
      <c r="X156" s="1149"/>
      <c r="Y156" s="1149"/>
      <c r="Z156" s="1149"/>
      <c r="AA156" s="1149"/>
      <c r="AB156" s="1149"/>
      <c r="AC156" s="1149"/>
      <c r="AD156" s="1149"/>
      <c r="AE156" s="1149"/>
      <c r="AF156" s="1149"/>
      <c r="AG156" s="1149"/>
    </row>
    <row r="157" spans="1:33" s="588" customFormat="1" x14ac:dyDescent="0.2">
      <c r="A157" s="598"/>
    </row>
    <row r="158" spans="1:33" s="588" customFormat="1" x14ac:dyDescent="0.2">
      <c r="A158" s="598"/>
      <c r="D158" s="587" t="s">
        <v>1308</v>
      </c>
    </row>
    <row r="159" spans="1:33" s="588" customFormat="1" x14ac:dyDescent="0.2">
      <c r="A159" s="598"/>
    </row>
    <row r="160" spans="1:33" s="588" customFormat="1" ht="14.25" customHeight="1" x14ac:dyDescent="0.2">
      <c r="A160" s="598"/>
      <c r="D160" s="1148" t="s">
        <v>2131</v>
      </c>
      <c r="E160" s="1149"/>
      <c r="F160" s="1149"/>
      <c r="G160" s="1149"/>
      <c r="H160" s="1149"/>
      <c r="I160" s="1149"/>
      <c r="J160" s="1149"/>
      <c r="K160" s="1149"/>
      <c r="L160" s="1149"/>
      <c r="M160" s="1149"/>
      <c r="N160" s="1149"/>
      <c r="O160" s="1149"/>
      <c r="P160" s="1149"/>
      <c r="Q160" s="1149"/>
      <c r="R160" s="1149"/>
      <c r="S160" s="1149"/>
      <c r="T160" s="1149"/>
      <c r="U160" s="1149"/>
      <c r="V160" s="1149"/>
      <c r="W160" s="1149"/>
      <c r="X160" s="1149"/>
      <c r="Y160" s="1149"/>
      <c r="Z160" s="1149"/>
      <c r="AA160" s="1149"/>
      <c r="AB160" s="1149"/>
      <c r="AC160" s="1149"/>
      <c r="AD160" s="1149"/>
      <c r="AE160" s="1149"/>
      <c r="AF160" s="1149"/>
      <c r="AG160" s="1149"/>
    </row>
    <row r="161" spans="1:33" s="588" customFormat="1" x14ac:dyDescent="0.2">
      <c r="A161" s="598"/>
      <c r="D161" s="1149"/>
      <c r="E161" s="1149"/>
      <c r="F161" s="1149"/>
      <c r="G161" s="1149"/>
      <c r="H161" s="1149"/>
      <c r="I161" s="1149"/>
      <c r="J161" s="1149"/>
      <c r="K161" s="1149"/>
      <c r="L161" s="1149"/>
      <c r="M161" s="1149"/>
      <c r="N161" s="1149"/>
      <c r="O161" s="1149"/>
      <c r="P161" s="1149"/>
      <c r="Q161" s="1149"/>
      <c r="R161" s="1149"/>
      <c r="S161" s="1149"/>
      <c r="T161" s="1149"/>
      <c r="U161" s="1149"/>
      <c r="V161" s="1149"/>
      <c r="W161" s="1149"/>
      <c r="X161" s="1149"/>
      <c r="Y161" s="1149"/>
      <c r="Z161" s="1149"/>
      <c r="AA161" s="1149"/>
      <c r="AB161" s="1149"/>
      <c r="AC161" s="1149"/>
      <c r="AD161" s="1149"/>
      <c r="AE161" s="1149"/>
      <c r="AF161" s="1149"/>
      <c r="AG161" s="1149"/>
    </row>
    <row r="162" spans="1:33" s="588" customFormat="1" x14ac:dyDescent="0.2">
      <c r="A162" s="598"/>
    </row>
    <row r="163" spans="1:33" s="588" customFormat="1" ht="14.25" customHeight="1" x14ac:dyDescent="0.2">
      <c r="A163" s="598"/>
      <c r="D163" s="1148" t="s">
        <v>2166</v>
      </c>
      <c r="E163" s="1148"/>
      <c r="F163" s="1148"/>
      <c r="G163" s="1148"/>
      <c r="H163" s="1148"/>
      <c r="I163" s="1148"/>
      <c r="J163" s="1148"/>
      <c r="K163" s="1148"/>
      <c r="L163" s="1148"/>
      <c r="M163" s="1148"/>
      <c r="N163" s="1148"/>
      <c r="O163" s="1148"/>
      <c r="P163" s="1148"/>
      <c r="Q163" s="1148"/>
      <c r="R163" s="1148"/>
      <c r="S163" s="1148"/>
      <c r="T163" s="1148"/>
      <c r="U163" s="1148"/>
      <c r="V163" s="1148"/>
      <c r="W163" s="1148"/>
      <c r="X163" s="1148"/>
      <c r="Y163" s="1148"/>
      <c r="Z163" s="1148"/>
      <c r="AA163" s="1148"/>
      <c r="AB163" s="1148"/>
      <c r="AC163" s="1148"/>
      <c r="AD163" s="1148"/>
      <c r="AE163" s="1148"/>
      <c r="AF163" s="1148"/>
      <c r="AG163" s="1148"/>
    </row>
    <row r="164" spans="1:33" s="588" customFormat="1" x14ac:dyDescent="0.2">
      <c r="A164" s="598"/>
      <c r="D164" s="1148"/>
      <c r="E164" s="1148"/>
      <c r="F164" s="1148"/>
      <c r="G164" s="1148"/>
      <c r="H164" s="1148"/>
      <c r="I164" s="1148"/>
      <c r="J164" s="1148"/>
      <c r="K164" s="1148"/>
      <c r="L164" s="1148"/>
      <c r="M164" s="1148"/>
      <c r="N164" s="1148"/>
      <c r="O164" s="1148"/>
      <c r="P164" s="1148"/>
      <c r="Q164" s="1148"/>
      <c r="R164" s="1148"/>
      <c r="S164" s="1148"/>
      <c r="T164" s="1148"/>
      <c r="U164" s="1148"/>
      <c r="V164" s="1148"/>
      <c r="W164" s="1148"/>
      <c r="X164" s="1148"/>
      <c r="Y164" s="1148"/>
      <c r="Z164" s="1148"/>
      <c r="AA164" s="1148"/>
      <c r="AB164" s="1148"/>
      <c r="AC164" s="1148"/>
      <c r="AD164" s="1148"/>
      <c r="AE164" s="1148"/>
      <c r="AF164" s="1148"/>
      <c r="AG164" s="1148"/>
    </row>
    <row r="165" spans="1:33" s="588" customFormat="1" x14ac:dyDescent="0.2">
      <c r="A165" s="598"/>
      <c r="D165" s="1148"/>
      <c r="E165" s="1148"/>
      <c r="F165" s="1148"/>
      <c r="G165" s="1148"/>
      <c r="H165" s="1148"/>
      <c r="I165" s="1148"/>
      <c r="J165" s="1148"/>
      <c r="K165" s="1148"/>
      <c r="L165" s="1148"/>
      <c r="M165" s="1148"/>
      <c r="N165" s="1148"/>
      <c r="O165" s="1148"/>
      <c r="P165" s="1148"/>
      <c r="Q165" s="1148"/>
      <c r="R165" s="1148"/>
      <c r="S165" s="1148"/>
      <c r="T165" s="1148"/>
      <c r="U165" s="1148"/>
      <c r="V165" s="1148"/>
      <c r="W165" s="1148"/>
      <c r="X165" s="1148"/>
      <c r="Y165" s="1148"/>
      <c r="Z165" s="1148"/>
      <c r="AA165" s="1148"/>
      <c r="AB165" s="1148"/>
      <c r="AC165" s="1148"/>
      <c r="AD165" s="1148"/>
      <c r="AE165" s="1148"/>
      <c r="AF165" s="1148"/>
      <c r="AG165" s="1148"/>
    </row>
    <row r="166" spans="1:33" s="588" customFormat="1" x14ac:dyDescent="0.2">
      <c r="A166" s="598"/>
    </row>
    <row r="167" spans="1:33" s="588" customFormat="1" ht="14.25" customHeight="1" x14ac:dyDescent="0.2">
      <c r="A167" s="598"/>
      <c r="D167" s="1127" t="s">
        <v>2165</v>
      </c>
      <c r="E167" s="1127"/>
      <c r="F167" s="1127"/>
      <c r="G167" s="1127"/>
      <c r="H167" s="1127"/>
      <c r="I167" s="1127"/>
      <c r="J167" s="1127"/>
      <c r="K167" s="1127"/>
      <c r="L167" s="1127"/>
      <c r="M167" s="1127"/>
      <c r="N167" s="1127"/>
      <c r="O167" s="1127"/>
      <c r="P167" s="1127"/>
      <c r="Q167" s="1127"/>
      <c r="R167" s="1127"/>
      <c r="S167" s="1127"/>
      <c r="T167" s="1127"/>
      <c r="U167" s="1127"/>
      <c r="V167" s="1127"/>
      <c r="W167" s="1127"/>
      <c r="X167" s="1127"/>
      <c r="Y167" s="1127"/>
      <c r="Z167" s="1127"/>
      <c r="AA167" s="1127"/>
      <c r="AB167" s="1127"/>
      <c r="AC167" s="1127"/>
      <c r="AD167" s="1127"/>
      <c r="AE167" s="1127"/>
      <c r="AF167" s="1127"/>
      <c r="AG167" s="1127"/>
    </row>
    <row r="168" spans="1:33" s="588" customFormat="1" x14ac:dyDescent="0.2">
      <c r="A168" s="598"/>
      <c r="K168" s="630"/>
    </row>
    <row r="169" spans="1:33" s="588" customFormat="1" x14ac:dyDescent="0.2">
      <c r="A169" s="598"/>
      <c r="D169" s="587" t="s">
        <v>1309</v>
      </c>
    </row>
    <row r="170" spans="1:33" s="588" customFormat="1" x14ac:dyDescent="0.2">
      <c r="A170" s="598"/>
    </row>
    <row r="171" spans="1:33" s="588" customFormat="1" ht="14.25" customHeight="1" x14ac:dyDescent="0.2">
      <c r="A171" s="598"/>
      <c r="D171" s="1149" t="s">
        <v>1310</v>
      </c>
      <c r="E171" s="1149"/>
      <c r="F171" s="1149"/>
      <c r="G171" s="1149"/>
      <c r="H171" s="1149"/>
      <c r="I171" s="1149"/>
      <c r="J171" s="1149"/>
      <c r="K171" s="1149"/>
      <c r="L171" s="1149"/>
      <c r="M171" s="1149"/>
      <c r="N171" s="1149"/>
      <c r="O171" s="1149"/>
      <c r="P171" s="1149"/>
      <c r="Q171" s="1149"/>
      <c r="R171" s="1149"/>
      <c r="S171" s="1149"/>
      <c r="T171" s="1149"/>
      <c r="U171" s="1149"/>
      <c r="V171" s="1149"/>
      <c r="W171" s="1149"/>
      <c r="X171" s="1149"/>
      <c r="Y171" s="1149"/>
      <c r="Z171" s="1149"/>
      <c r="AA171" s="1149"/>
      <c r="AB171" s="1149"/>
      <c r="AC171" s="1149"/>
      <c r="AD171" s="1149"/>
      <c r="AE171" s="1149"/>
      <c r="AF171" s="1149"/>
      <c r="AG171" s="1149"/>
    </row>
    <row r="172" spans="1:33" s="588" customFormat="1" x14ac:dyDescent="0.2">
      <c r="A172" s="598"/>
      <c r="D172" s="1149"/>
      <c r="E172" s="1149"/>
      <c r="F172" s="1149"/>
      <c r="G172" s="1149"/>
      <c r="H172" s="1149"/>
      <c r="I172" s="1149"/>
      <c r="J172" s="1149"/>
      <c r="K172" s="1149"/>
      <c r="L172" s="1149"/>
      <c r="M172" s="1149"/>
      <c r="N172" s="1149"/>
      <c r="O172" s="1149"/>
      <c r="P172" s="1149"/>
      <c r="Q172" s="1149"/>
      <c r="R172" s="1149"/>
      <c r="S172" s="1149"/>
      <c r="T172" s="1149"/>
      <c r="U172" s="1149"/>
      <c r="V172" s="1149"/>
      <c r="W172" s="1149"/>
      <c r="X172" s="1149"/>
      <c r="Y172" s="1149"/>
      <c r="Z172" s="1149"/>
      <c r="AA172" s="1149"/>
      <c r="AB172" s="1149"/>
      <c r="AC172" s="1149"/>
      <c r="AD172" s="1149"/>
      <c r="AE172" s="1149"/>
      <c r="AF172" s="1149"/>
      <c r="AG172" s="1149"/>
    </row>
    <row r="173" spans="1:33" s="588" customFormat="1" x14ac:dyDescent="0.2">
      <c r="A173" s="598"/>
    </row>
    <row r="174" spans="1:33" s="588" customFormat="1" ht="14.25" customHeight="1" x14ac:dyDescent="0.2">
      <c r="A174" s="598"/>
      <c r="D174" s="1149" t="s">
        <v>1311</v>
      </c>
      <c r="E174" s="1149"/>
      <c r="F174" s="1149"/>
      <c r="G174" s="1149"/>
      <c r="H174" s="1149"/>
      <c r="I174" s="1149"/>
      <c r="J174" s="1149"/>
      <c r="K174" s="1149"/>
      <c r="L174" s="1149"/>
      <c r="M174" s="1149"/>
      <c r="N174" s="1149"/>
      <c r="O174" s="1149"/>
      <c r="P174" s="1149"/>
      <c r="Q174" s="1149"/>
      <c r="R174" s="1149"/>
      <c r="S174" s="1149"/>
      <c r="T174" s="1149"/>
      <c r="U174" s="1149"/>
      <c r="V174" s="1149"/>
      <c r="W174" s="1149"/>
      <c r="X174" s="1149"/>
      <c r="Y174" s="1149"/>
      <c r="Z174" s="1149"/>
      <c r="AA174" s="1149"/>
      <c r="AB174" s="1149"/>
      <c r="AC174" s="1149"/>
      <c r="AD174" s="1149"/>
      <c r="AE174" s="1149"/>
      <c r="AF174" s="1149"/>
      <c r="AG174" s="1149"/>
    </row>
    <row r="175" spans="1:33" s="588" customFormat="1" x14ac:dyDescent="0.2">
      <c r="A175" s="598"/>
      <c r="D175" s="1149"/>
      <c r="E175" s="1149"/>
      <c r="F175" s="1149"/>
      <c r="G175" s="1149"/>
      <c r="H175" s="1149"/>
      <c r="I175" s="1149"/>
      <c r="J175" s="1149"/>
      <c r="K175" s="1149"/>
      <c r="L175" s="1149"/>
      <c r="M175" s="1149"/>
      <c r="N175" s="1149"/>
      <c r="O175" s="1149"/>
      <c r="P175" s="1149"/>
      <c r="Q175" s="1149"/>
      <c r="R175" s="1149"/>
      <c r="S175" s="1149"/>
      <c r="T175" s="1149"/>
      <c r="U175" s="1149"/>
      <c r="V175" s="1149"/>
      <c r="W175" s="1149"/>
      <c r="X175" s="1149"/>
      <c r="Y175" s="1149"/>
      <c r="Z175" s="1149"/>
      <c r="AA175" s="1149"/>
      <c r="AB175" s="1149"/>
      <c r="AC175" s="1149"/>
      <c r="AD175" s="1149"/>
      <c r="AE175" s="1149"/>
      <c r="AF175" s="1149"/>
      <c r="AG175" s="1149"/>
    </row>
    <row r="176" spans="1:33" s="588" customFormat="1" x14ac:dyDescent="0.2">
      <c r="A176" s="598"/>
    </row>
    <row r="177" spans="1:33" s="588" customFormat="1" ht="14.25" customHeight="1" x14ac:dyDescent="0.2">
      <c r="A177" s="598"/>
      <c r="D177" s="1149" t="s">
        <v>1312</v>
      </c>
      <c r="E177" s="1149"/>
      <c r="F177" s="1149"/>
      <c r="G177" s="1149"/>
      <c r="H177" s="1149"/>
      <c r="I177" s="1149"/>
      <c r="J177" s="1149"/>
      <c r="K177" s="1149"/>
      <c r="L177" s="1149"/>
      <c r="M177" s="1149"/>
      <c r="N177" s="1149"/>
      <c r="O177" s="1149"/>
      <c r="P177" s="1149"/>
      <c r="Q177" s="1149"/>
      <c r="R177" s="1149"/>
      <c r="S177" s="1149"/>
      <c r="T177" s="1149"/>
      <c r="U177" s="1149"/>
      <c r="V177" s="1149"/>
      <c r="W177" s="1149"/>
      <c r="X177" s="1149"/>
      <c r="Y177" s="1149"/>
      <c r="Z177" s="1149"/>
      <c r="AA177" s="1149"/>
      <c r="AB177" s="1149"/>
      <c r="AC177" s="1149"/>
      <c r="AD177" s="1149"/>
      <c r="AE177" s="1149"/>
      <c r="AF177" s="1149"/>
      <c r="AG177" s="1149"/>
    </row>
    <row r="178" spans="1:33" s="588" customFormat="1" x14ac:dyDescent="0.2">
      <c r="A178" s="598"/>
    </row>
    <row r="179" spans="1:33" s="588" customFormat="1" x14ac:dyDescent="0.2">
      <c r="A179" s="598"/>
      <c r="D179" s="587" t="s">
        <v>1313</v>
      </c>
    </row>
    <row r="180" spans="1:33" s="588" customFormat="1" x14ac:dyDescent="0.2">
      <c r="A180" s="598"/>
    </row>
    <row r="181" spans="1:33" s="588" customFormat="1" ht="14.25" customHeight="1" x14ac:dyDescent="0.2">
      <c r="A181" s="598"/>
      <c r="D181" s="1149" t="s">
        <v>1314</v>
      </c>
      <c r="E181" s="1149"/>
      <c r="F181" s="1149"/>
      <c r="G181" s="1149"/>
      <c r="H181" s="1149"/>
      <c r="I181" s="1149"/>
      <c r="J181" s="1149"/>
      <c r="K181" s="1149"/>
      <c r="L181" s="1149"/>
      <c r="M181" s="1149"/>
      <c r="N181" s="1149"/>
      <c r="O181" s="1149"/>
      <c r="P181" s="1149"/>
      <c r="Q181" s="1149"/>
      <c r="R181" s="1149"/>
      <c r="S181" s="1149"/>
      <c r="T181" s="1149"/>
      <c r="U181" s="1149"/>
      <c r="V181" s="1149"/>
      <c r="W181" s="1149"/>
      <c r="X181" s="1149"/>
      <c r="Y181" s="1149"/>
      <c r="Z181" s="1149"/>
      <c r="AA181" s="1149"/>
      <c r="AB181" s="1149"/>
      <c r="AC181" s="1149"/>
      <c r="AD181" s="1149"/>
      <c r="AE181" s="1149"/>
      <c r="AF181" s="1149"/>
      <c r="AG181" s="1149"/>
    </row>
    <row r="182" spans="1:33" s="588" customFormat="1" x14ac:dyDescent="0.2">
      <c r="A182" s="598"/>
      <c r="D182" s="1149"/>
      <c r="E182" s="1149"/>
      <c r="F182" s="1149"/>
      <c r="G182" s="1149"/>
      <c r="H182" s="1149"/>
      <c r="I182" s="1149"/>
      <c r="J182" s="1149"/>
      <c r="K182" s="1149"/>
      <c r="L182" s="1149"/>
      <c r="M182" s="1149"/>
      <c r="N182" s="1149"/>
      <c r="O182" s="1149"/>
      <c r="P182" s="1149"/>
      <c r="Q182" s="1149"/>
      <c r="R182" s="1149"/>
      <c r="S182" s="1149"/>
      <c r="T182" s="1149"/>
      <c r="U182" s="1149"/>
      <c r="V182" s="1149"/>
      <c r="W182" s="1149"/>
      <c r="X182" s="1149"/>
      <c r="Y182" s="1149"/>
      <c r="Z182" s="1149"/>
      <c r="AA182" s="1149"/>
      <c r="AB182" s="1149"/>
      <c r="AC182" s="1149"/>
      <c r="AD182" s="1149"/>
      <c r="AE182" s="1149"/>
      <c r="AF182" s="1149"/>
      <c r="AG182" s="1149"/>
    </row>
    <row r="183" spans="1:33" s="588" customFormat="1" x14ac:dyDescent="0.2">
      <c r="A183" s="598"/>
    </row>
    <row r="184" spans="1:33" s="588" customFormat="1" ht="14.25" customHeight="1" x14ac:dyDescent="0.2">
      <c r="A184" s="598"/>
      <c r="D184" s="587" t="s">
        <v>1315</v>
      </c>
    </row>
    <row r="185" spans="1:33" s="588" customFormat="1" x14ac:dyDescent="0.2">
      <c r="A185" s="598"/>
    </row>
    <row r="186" spans="1:33" s="588" customFormat="1" ht="14.25" customHeight="1" x14ac:dyDescent="0.2">
      <c r="A186" s="598"/>
      <c r="D186" s="1149" t="s">
        <v>1316</v>
      </c>
      <c r="E186" s="1149"/>
      <c r="F186" s="1149"/>
      <c r="G186" s="1149"/>
      <c r="H186" s="1149"/>
      <c r="I186" s="1149"/>
      <c r="J186" s="1149"/>
      <c r="K186" s="1149"/>
      <c r="L186" s="1149"/>
      <c r="M186" s="1149"/>
      <c r="N186" s="1149"/>
      <c r="O186" s="1149"/>
      <c r="P186" s="1149"/>
      <c r="Q186" s="1149"/>
      <c r="R186" s="1149"/>
      <c r="S186" s="1149"/>
      <c r="T186" s="1149"/>
      <c r="U186" s="1149"/>
      <c r="V186" s="1149"/>
      <c r="W186" s="1149"/>
      <c r="X186" s="1149"/>
      <c r="Y186" s="1149"/>
      <c r="Z186" s="1149"/>
      <c r="AA186" s="1149"/>
      <c r="AB186" s="1149"/>
      <c r="AC186" s="1149"/>
      <c r="AD186" s="1149"/>
      <c r="AE186" s="1149"/>
      <c r="AF186" s="1149"/>
      <c r="AG186" s="1149"/>
    </row>
    <row r="187" spans="1:33" s="588" customFormat="1" x14ac:dyDescent="0.2">
      <c r="A187" s="598"/>
      <c r="D187" s="600"/>
      <c r="E187" s="600"/>
      <c r="F187" s="600"/>
      <c r="G187" s="600"/>
      <c r="H187" s="600"/>
      <c r="I187" s="600"/>
      <c r="J187" s="600"/>
      <c r="K187" s="600"/>
      <c r="L187" s="600"/>
      <c r="M187" s="600"/>
      <c r="N187" s="600"/>
      <c r="O187" s="600"/>
      <c r="P187" s="600"/>
      <c r="Q187" s="600"/>
      <c r="R187" s="600"/>
      <c r="S187" s="600"/>
      <c r="T187" s="600"/>
      <c r="U187" s="600"/>
      <c r="V187" s="600"/>
      <c r="W187" s="600"/>
      <c r="X187" s="600"/>
      <c r="Y187" s="600"/>
      <c r="Z187" s="600"/>
      <c r="AA187" s="600"/>
      <c r="AB187" s="600"/>
      <c r="AC187" s="600"/>
      <c r="AD187" s="600"/>
      <c r="AE187" s="600"/>
      <c r="AF187" s="600"/>
      <c r="AG187" s="600"/>
    </row>
    <row r="188" spans="1:33" s="588" customFormat="1" ht="14.25" hidden="1" customHeight="1" x14ac:dyDescent="0.2">
      <c r="A188" s="598"/>
      <c r="D188" s="588" t="s">
        <v>1281</v>
      </c>
      <c r="E188" s="1148" t="s">
        <v>1700</v>
      </c>
      <c r="F188" s="1148"/>
      <c r="G188" s="1148"/>
      <c r="H188" s="1148"/>
      <c r="I188" s="1148"/>
      <c r="J188" s="1148"/>
      <c r="K188" s="1148"/>
      <c r="L188" s="1148"/>
      <c r="M188" s="1148"/>
      <c r="N188" s="1148"/>
      <c r="O188" s="1148"/>
      <c r="P188" s="1148"/>
      <c r="Q188" s="1148"/>
      <c r="R188" s="1148"/>
      <c r="S188" s="1148"/>
      <c r="T188" s="1148"/>
      <c r="U188" s="1148"/>
      <c r="V188" s="1148"/>
      <c r="W188" s="1148"/>
      <c r="X188" s="1148"/>
      <c r="Y188" s="1148"/>
      <c r="Z188" s="1148"/>
      <c r="AA188" s="1148"/>
      <c r="AB188" s="1148"/>
      <c r="AC188" s="1148"/>
      <c r="AD188" s="1148"/>
      <c r="AE188" s="1148"/>
      <c r="AF188" s="1148"/>
      <c r="AG188" s="1148"/>
    </row>
    <row r="189" spans="1:33" s="588" customFormat="1" ht="14.25" hidden="1" customHeight="1" x14ac:dyDescent="0.2">
      <c r="A189" s="598"/>
      <c r="E189" s="1148"/>
      <c r="F189" s="1148"/>
      <c r="G189" s="1148"/>
      <c r="H189" s="1148"/>
      <c r="I189" s="1148"/>
      <c r="J189" s="1148"/>
      <c r="K189" s="1148"/>
      <c r="L189" s="1148"/>
      <c r="M189" s="1148"/>
      <c r="N189" s="1148"/>
      <c r="O189" s="1148"/>
      <c r="P189" s="1148"/>
      <c r="Q189" s="1148"/>
      <c r="R189" s="1148"/>
      <c r="S189" s="1148"/>
      <c r="T189" s="1148"/>
      <c r="U189" s="1148"/>
      <c r="V189" s="1148"/>
      <c r="W189" s="1148"/>
      <c r="X189" s="1148"/>
      <c r="Y189" s="1148"/>
      <c r="Z189" s="1148"/>
      <c r="AA189" s="1148"/>
      <c r="AB189" s="1148"/>
      <c r="AC189" s="1148"/>
      <c r="AD189" s="1148"/>
      <c r="AE189" s="1148"/>
      <c r="AF189" s="1148"/>
      <c r="AG189" s="1148"/>
    </row>
    <row r="190" spans="1:33" s="588" customFormat="1" ht="14.25" hidden="1" customHeight="1" x14ac:dyDescent="0.2">
      <c r="A190" s="598"/>
      <c r="E190" s="604"/>
      <c r="F190" s="604"/>
      <c r="G190" s="604"/>
      <c r="H190" s="604"/>
      <c r="I190" s="604"/>
      <c r="J190" s="604"/>
      <c r="K190" s="604"/>
      <c r="L190" s="604"/>
      <c r="M190" s="604"/>
      <c r="N190" s="604"/>
      <c r="O190" s="604"/>
      <c r="P190" s="604"/>
      <c r="Q190" s="604"/>
      <c r="R190" s="604"/>
      <c r="S190" s="604"/>
      <c r="T190" s="604"/>
      <c r="U190" s="604"/>
      <c r="V190" s="604"/>
      <c r="W190" s="604"/>
      <c r="X190" s="604"/>
      <c r="Y190" s="604"/>
      <c r="Z190" s="604"/>
      <c r="AA190" s="604"/>
      <c r="AB190" s="604"/>
      <c r="AC190" s="604"/>
      <c r="AD190" s="604"/>
      <c r="AE190" s="604"/>
      <c r="AF190" s="604"/>
      <c r="AG190" s="604"/>
    </row>
    <row r="191" spans="1:33" s="588" customFormat="1" ht="14.25" customHeight="1" x14ac:dyDescent="0.2">
      <c r="A191" s="598"/>
      <c r="D191" s="588" t="s">
        <v>1281</v>
      </c>
      <c r="E191" s="1149" t="s">
        <v>1317</v>
      </c>
      <c r="F191" s="1149"/>
      <c r="G191" s="1149"/>
      <c r="H191" s="1149"/>
      <c r="I191" s="1149"/>
      <c r="J191" s="1149"/>
      <c r="K191" s="1149"/>
      <c r="L191" s="1149"/>
      <c r="M191" s="1149"/>
      <c r="N191" s="1149"/>
      <c r="O191" s="1149"/>
      <c r="P191" s="1149"/>
      <c r="Q191" s="1149"/>
      <c r="R191" s="1149"/>
      <c r="S191" s="1149"/>
      <c r="T191" s="1149"/>
      <c r="U191" s="1149"/>
      <c r="V191" s="1149"/>
      <c r="W191" s="1149"/>
      <c r="X191" s="1149"/>
      <c r="Y191" s="1149"/>
      <c r="Z191" s="1149"/>
      <c r="AA191" s="1149"/>
      <c r="AB191" s="1149"/>
      <c r="AC191" s="1149"/>
      <c r="AD191" s="1149"/>
      <c r="AE191" s="1149"/>
      <c r="AF191" s="1149"/>
      <c r="AG191" s="1149"/>
    </row>
    <row r="192" spans="1:33" s="588" customFormat="1" ht="14.25" customHeight="1" x14ac:dyDescent="0.2">
      <c r="A192" s="598"/>
      <c r="E192" s="1149"/>
      <c r="F192" s="1149"/>
      <c r="G192" s="1149"/>
      <c r="H192" s="1149"/>
      <c r="I192" s="1149"/>
      <c r="J192" s="1149"/>
      <c r="K192" s="1149"/>
      <c r="L192" s="1149"/>
      <c r="M192" s="1149"/>
      <c r="N192" s="1149"/>
      <c r="O192" s="1149"/>
      <c r="P192" s="1149"/>
      <c r="Q192" s="1149"/>
      <c r="R192" s="1149"/>
      <c r="S192" s="1149"/>
      <c r="T192" s="1149"/>
      <c r="U192" s="1149"/>
      <c r="V192" s="1149"/>
      <c r="W192" s="1149"/>
      <c r="X192" s="1149"/>
      <c r="Y192" s="1149"/>
      <c r="Z192" s="1149"/>
      <c r="AA192" s="1149"/>
      <c r="AB192" s="1149"/>
      <c r="AC192" s="1149"/>
      <c r="AD192" s="1149"/>
      <c r="AE192" s="1149"/>
      <c r="AF192" s="1149"/>
      <c r="AG192" s="1149"/>
    </row>
    <row r="193" spans="1:33" s="588" customFormat="1" ht="14.25" customHeight="1" x14ac:dyDescent="0.2">
      <c r="A193" s="598"/>
      <c r="E193" s="1149"/>
      <c r="F193" s="1149"/>
      <c r="G193" s="1149"/>
      <c r="H193" s="1149"/>
      <c r="I193" s="1149"/>
      <c r="J193" s="1149"/>
      <c r="K193" s="1149"/>
      <c r="L193" s="1149"/>
      <c r="M193" s="1149"/>
      <c r="N193" s="1149"/>
      <c r="O193" s="1149"/>
      <c r="P193" s="1149"/>
      <c r="Q193" s="1149"/>
      <c r="R193" s="1149"/>
      <c r="S193" s="1149"/>
      <c r="T193" s="1149"/>
      <c r="U193" s="1149"/>
      <c r="V193" s="1149"/>
      <c r="W193" s="1149"/>
      <c r="X193" s="1149"/>
      <c r="Y193" s="1149"/>
      <c r="Z193" s="1149"/>
      <c r="AA193" s="1149"/>
      <c r="AB193" s="1149"/>
      <c r="AC193" s="1149"/>
      <c r="AD193" s="1149"/>
      <c r="AE193" s="1149"/>
      <c r="AF193" s="1149"/>
      <c r="AG193" s="1149"/>
    </row>
    <row r="194" spans="1:33" s="588" customFormat="1" ht="14.25" customHeight="1" x14ac:dyDescent="0.2">
      <c r="A194" s="598"/>
      <c r="E194" s="1013"/>
      <c r="F194" s="1013"/>
      <c r="G194" s="1013"/>
      <c r="H194" s="1013"/>
      <c r="I194" s="1013"/>
      <c r="J194" s="1013"/>
      <c r="K194" s="1013"/>
      <c r="L194" s="1013"/>
      <c r="M194" s="1013"/>
      <c r="N194" s="1013"/>
      <c r="O194" s="1013"/>
      <c r="P194" s="1013"/>
      <c r="Q194" s="1013"/>
      <c r="R194" s="1013"/>
      <c r="S194" s="1013"/>
      <c r="T194" s="1013"/>
      <c r="U194" s="1013"/>
      <c r="V194" s="1013"/>
      <c r="W194" s="1013"/>
      <c r="X194" s="1013"/>
      <c r="Y194" s="1013"/>
      <c r="Z194" s="1013"/>
      <c r="AA194" s="1013"/>
      <c r="AB194" s="1013"/>
      <c r="AC194" s="1013"/>
      <c r="AD194" s="1013"/>
      <c r="AE194" s="1013"/>
      <c r="AF194" s="1013"/>
      <c r="AG194" s="1013"/>
    </row>
    <row r="195" spans="1:33" s="588" customFormat="1" ht="14.25" customHeight="1" x14ac:dyDescent="0.2">
      <c r="A195" s="598"/>
      <c r="D195" s="1149" t="s">
        <v>1318</v>
      </c>
      <c r="E195" s="1149"/>
      <c r="F195" s="1149"/>
      <c r="G195" s="1149"/>
      <c r="H195" s="1149"/>
      <c r="I195" s="1149"/>
      <c r="J195" s="1149"/>
      <c r="K195" s="1149"/>
      <c r="L195" s="1149"/>
      <c r="M195" s="1149"/>
      <c r="N195" s="1149"/>
      <c r="O195" s="1149"/>
      <c r="P195" s="1149"/>
      <c r="Q195" s="1149"/>
      <c r="R195" s="1149"/>
      <c r="S195" s="1149"/>
      <c r="T195" s="1149"/>
      <c r="U195" s="1149"/>
      <c r="V195" s="1149"/>
      <c r="W195" s="1149"/>
      <c r="X195" s="1149"/>
      <c r="Y195" s="1149"/>
      <c r="Z195" s="1149"/>
      <c r="AA195" s="1149"/>
      <c r="AB195" s="1149"/>
      <c r="AC195" s="1149"/>
      <c r="AD195" s="1149"/>
      <c r="AE195" s="1149"/>
      <c r="AF195" s="1149"/>
      <c r="AG195" s="1149"/>
    </row>
    <row r="196" spans="1:33" s="588" customFormat="1" x14ac:dyDescent="0.2">
      <c r="A196" s="598"/>
      <c r="D196" s="1149"/>
      <c r="E196" s="1149"/>
      <c r="F196" s="1149"/>
      <c r="G196" s="1149"/>
      <c r="H196" s="1149"/>
      <c r="I196" s="1149"/>
      <c r="J196" s="1149"/>
      <c r="K196" s="1149"/>
      <c r="L196" s="1149"/>
      <c r="M196" s="1149"/>
      <c r="N196" s="1149"/>
      <c r="O196" s="1149"/>
      <c r="P196" s="1149"/>
      <c r="Q196" s="1149"/>
      <c r="R196" s="1149"/>
      <c r="S196" s="1149"/>
      <c r="T196" s="1149"/>
      <c r="U196" s="1149"/>
      <c r="V196" s="1149"/>
      <c r="W196" s="1149"/>
      <c r="X196" s="1149"/>
      <c r="Y196" s="1149"/>
      <c r="Z196" s="1149"/>
      <c r="AA196" s="1149"/>
      <c r="AB196" s="1149"/>
      <c r="AC196" s="1149"/>
      <c r="AD196" s="1149"/>
      <c r="AE196" s="1149"/>
      <c r="AF196" s="1149"/>
      <c r="AG196" s="1149"/>
    </row>
    <row r="197" spans="1:33" s="588" customFormat="1" ht="14.25" customHeight="1" x14ac:dyDescent="0.2">
      <c r="A197" s="598"/>
      <c r="D197" s="1149"/>
      <c r="E197" s="1149"/>
      <c r="F197" s="1149"/>
      <c r="G197" s="1149"/>
      <c r="H197" s="1149"/>
      <c r="I197" s="1149"/>
      <c r="J197" s="1149"/>
      <c r="K197" s="1149"/>
      <c r="L197" s="1149"/>
      <c r="M197" s="1149"/>
      <c r="N197" s="1149"/>
      <c r="O197" s="1149"/>
      <c r="P197" s="1149"/>
      <c r="Q197" s="1149"/>
      <c r="R197" s="1149"/>
      <c r="S197" s="1149"/>
      <c r="T197" s="1149"/>
      <c r="U197" s="1149"/>
      <c r="V197" s="1149"/>
      <c r="W197" s="1149"/>
      <c r="X197" s="1149"/>
      <c r="Y197" s="1149"/>
      <c r="Z197" s="1149"/>
      <c r="AA197" s="1149"/>
      <c r="AB197" s="1149"/>
      <c r="AC197" s="1149"/>
      <c r="AD197" s="1149"/>
      <c r="AE197" s="1149"/>
      <c r="AF197" s="1149"/>
      <c r="AG197" s="1149"/>
    </row>
    <row r="198" spans="1:33" s="588" customFormat="1" hidden="1" x14ac:dyDescent="0.2">
      <c r="A198" s="598"/>
    </row>
    <row r="199" spans="1:33" s="588" customFormat="1" x14ac:dyDescent="0.2">
      <c r="A199" s="598"/>
      <c r="D199" s="587" t="s">
        <v>1319</v>
      </c>
    </row>
    <row r="200" spans="1:33" s="588" customFormat="1" x14ac:dyDescent="0.2">
      <c r="A200" s="598"/>
    </row>
    <row r="201" spans="1:33" s="588" customFormat="1" ht="14.25" customHeight="1" x14ac:dyDescent="0.2">
      <c r="A201" s="598"/>
      <c r="D201" s="1149" t="s">
        <v>1320</v>
      </c>
      <c r="E201" s="1149"/>
      <c r="F201" s="1149"/>
      <c r="G201" s="1149"/>
      <c r="H201" s="1149"/>
      <c r="I201" s="1149"/>
      <c r="J201" s="1149"/>
      <c r="K201" s="1149"/>
      <c r="L201" s="1149"/>
      <c r="M201" s="1149"/>
      <c r="N201" s="1149"/>
      <c r="O201" s="1149"/>
      <c r="P201" s="1149"/>
      <c r="Q201" s="1149"/>
      <c r="R201" s="1149"/>
      <c r="S201" s="1149"/>
      <c r="T201" s="1149"/>
      <c r="U201" s="1149"/>
      <c r="V201" s="1149"/>
      <c r="W201" s="1149"/>
      <c r="X201" s="1149"/>
      <c r="Y201" s="1149"/>
      <c r="Z201" s="1149"/>
      <c r="AA201" s="1149"/>
      <c r="AB201" s="1149"/>
      <c r="AC201" s="1149"/>
      <c r="AD201" s="1149"/>
      <c r="AE201" s="1149"/>
      <c r="AF201" s="1149"/>
      <c r="AG201" s="1149"/>
    </row>
    <row r="202" spans="1:33" s="588" customFormat="1" x14ac:dyDescent="0.2">
      <c r="A202" s="598"/>
      <c r="D202" s="1149"/>
      <c r="E202" s="1149"/>
      <c r="F202" s="1149"/>
      <c r="G202" s="1149"/>
      <c r="H202" s="1149"/>
      <c r="I202" s="1149"/>
      <c r="J202" s="1149"/>
      <c r="K202" s="1149"/>
      <c r="L202" s="1149"/>
      <c r="M202" s="1149"/>
      <c r="N202" s="1149"/>
      <c r="O202" s="1149"/>
      <c r="P202" s="1149"/>
      <c r="Q202" s="1149"/>
      <c r="R202" s="1149"/>
      <c r="S202" s="1149"/>
      <c r="T202" s="1149"/>
      <c r="U202" s="1149"/>
      <c r="V202" s="1149"/>
      <c r="W202" s="1149"/>
      <c r="X202" s="1149"/>
      <c r="Y202" s="1149"/>
      <c r="Z202" s="1149"/>
      <c r="AA202" s="1149"/>
      <c r="AB202" s="1149"/>
      <c r="AC202" s="1149"/>
      <c r="AD202" s="1149"/>
      <c r="AE202" s="1149"/>
      <c r="AF202" s="1149"/>
      <c r="AG202" s="1149"/>
    </row>
    <row r="203" spans="1:33" s="588" customFormat="1" ht="14.25" customHeight="1" x14ac:dyDescent="0.2">
      <c r="A203" s="598"/>
      <c r="D203" s="1149"/>
      <c r="E203" s="1149"/>
      <c r="F203" s="1149"/>
      <c r="G203" s="1149"/>
      <c r="H203" s="1149"/>
      <c r="I203" s="1149"/>
      <c r="J203" s="1149"/>
      <c r="K203" s="1149"/>
      <c r="L203" s="1149"/>
      <c r="M203" s="1149"/>
      <c r="N203" s="1149"/>
      <c r="O203" s="1149"/>
      <c r="P203" s="1149"/>
      <c r="Q203" s="1149"/>
      <c r="R203" s="1149"/>
      <c r="S203" s="1149"/>
      <c r="T203" s="1149"/>
      <c r="U203" s="1149"/>
      <c r="V203" s="1149"/>
      <c r="W203" s="1149"/>
      <c r="X203" s="1149"/>
      <c r="Y203" s="1149"/>
      <c r="Z203" s="1149"/>
      <c r="AA203" s="1149"/>
      <c r="AB203" s="1149"/>
      <c r="AC203" s="1149"/>
      <c r="AD203" s="1149"/>
      <c r="AE203" s="1149"/>
      <c r="AF203" s="1149"/>
      <c r="AG203" s="1149"/>
    </row>
    <row r="204" spans="1:33" s="588" customFormat="1" x14ac:dyDescent="0.2">
      <c r="A204" s="598"/>
    </row>
    <row r="205" spans="1:33" s="588" customFormat="1" x14ac:dyDescent="0.2">
      <c r="A205" s="598"/>
      <c r="D205" s="588" t="s">
        <v>1281</v>
      </c>
      <c r="E205" s="1149" t="s">
        <v>1322</v>
      </c>
      <c r="F205" s="1149"/>
      <c r="G205" s="1149"/>
      <c r="H205" s="1149"/>
      <c r="I205" s="1149"/>
      <c r="J205" s="1149"/>
      <c r="K205" s="1149"/>
      <c r="L205" s="1149"/>
      <c r="M205" s="1149"/>
      <c r="N205" s="1149"/>
      <c r="O205" s="1149"/>
      <c r="P205" s="1149"/>
      <c r="Q205" s="1149"/>
      <c r="R205" s="1149"/>
      <c r="S205" s="1149"/>
      <c r="T205" s="1149"/>
      <c r="U205" s="1149"/>
      <c r="V205" s="1149"/>
      <c r="W205" s="1149"/>
      <c r="X205" s="1149"/>
      <c r="Y205" s="1149"/>
      <c r="Z205" s="1149"/>
      <c r="AA205" s="1149"/>
      <c r="AB205" s="1149"/>
      <c r="AC205" s="1149"/>
      <c r="AD205" s="1149"/>
      <c r="AE205" s="1149"/>
      <c r="AF205" s="1149"/>
      <c r="AG205" s="1149"/>
    </row>
    <row r="206" spans="1:33" s="588" customFormat="1" x14ac:dyDescent="0.2">
      <c r="A206" s="598"/>
      <c r="E206" s="1149"/>
      <c r="F206" s="1149"/>
      <c r="G206" s="1149"/>
      <c r="H206" s="1149"/>
      <c r="I206" s="1149"/>
      <c r="J206" s="1149"/>
      <c r="K206" s="1149"/>
      <c r="L206" s="1149"/>
      <c r="M206" s="1149"/>
      <c r="N206" s="1149"/>
      <c r="O206" s="1149"/>
      <c r="P206" s="1149"/>
      <c r="Q206" s="1149"/>
      <c r="R206" s="1149"/>
      <c r="S206" s="1149"/>
      <c r="T206" s="1149"/>
      <c r="U206" s="1149"/>
      <c r="V206" s="1149"/>
      <c r="W206" s="1149"/>
      <c r="X206" s="1149"/>
      <c r="Y206" s="1149"/>
      <c r="Z206" s="1149"/>
      <c r="AA206" s="1149"/>
      <c r="AB206" s="1149"/>
      <c r="AC206" s="1149"/>
      <c r="AD206" s="1149"/>
      <c r="AE206" s="1149"/>
      <c r="AF206" s="1149"/>
      <c r="AG206" s="1149"/>
    </row>
    <row r="207" spans="1:33" s="588" customFormat="1" ht="14.25" customHeight="1" x14ac:dyDescent="0.2">
      <c r="A207" s="598"/>
      <c r="E207" s="604"/>
      <c r="F207" s="604"/>
      <c r="G207" s="604"/>
      <c r="H207" s="604"/>
      <c r="I207" s="604"/>
      <c r="J207" s="604"/>
      <c r="K207" s="604"/>
      <c r="L207" s="604"/>
      <c r="M207" s="604"/>
      <c r="N207" s="604"/>
      <c r="O207" s="604"/>
      <c r="P207" s="604"/>
      <c r="Q207" s="604"/>
      <c r="R207" s="604"/>
      <c r="S207" s="604"/>
      <c r="T207" s="604"/>
      <c r="U207" s="604"/>
      <c r="V207" s="604"/>
      <c r="W207" s="604"/>
      <c r="X207" s="604"/>
      <c r="Y207" s="604"/>
      <c r="Z207" s="604"/>
      <c r="AA207" s="604"/>
      <c r="AB207" s="604"/>
      <c r="AC207" s="604"/>
      <c r="AD207" s="604"/>
      <c r="AE207" s="604"/>
      <c r="AF207" s="604"/>
      <c r="AG207" s="604"/>
    </row>
    <row r="208" spans="1:33" s="588" customFormat="1" x14ac:dyDescent="0.2">
      <c r="A208" s="598"/>
      <c r="D208" s="588" t="s">
        <v>1281</v>
      </c>
      <c r="E208" s="1149" t="s">
        <v>1321</v>
      </c>
      <c r="F208" s="1149"/>
      <c r="G208" s="1149"/>
      <c r="H208" s="1149"/>
      <c r="I208" s="1149"/>
      <c r="J208" s="1149"/>
      <c r="K208" s="1149"/>
      <c r="L208" s="1149"/>
      <c r="M208" s="1149"/>
      <c r="N208" s="1149"/>
      <c r="O208" s="1149"/>
      <c r="P208" s="1149"/>
      <c r="Q208" s="1149"/>
      <c r="R208" s="1149"/>
      <c r="S208" s="1149"/>
      <c r="T208" s="1149"/>
      <c r="U208" s="1149"/>
      <c r="V208" s="1149"/>
      <c r="W208" s="1149"/>
      <c r="X208" s="1149"/>
      <c r="Y208" s="1149"/>
      <c r="Z208" s="1149"/>
      <c r="AA208" s="1149"/>
      <c r="AB208" s="1149"/>
      <c r="AC208" s="1149"/>
      <c r="AD208" s="1149"/>
      <c r="AE208" s="1149"/>
      <c r="AF208" s="1149"/>
      <c r="AG208" s="1149"/>
    </row>
    <row r="209" spans="1:33" s="588" customFormat="1" x14ac:dyDescent="0.2">
      <c r="A209" s="598"/>
      <c r="E209" s="1149"/>
      <c r="F209" s="1149"/>
      <c r="G209" s="1149"/>
      <c r="H209" s="1149"/>
      <c r="I209" s="1149"/>
      <c r="J209" s="1149"/>
      <c r="K209" s="1149"/>
      <c r="L209" s="1149"/>
      <c r="M209" s="1149"/>
      <c r="N209" s="1149"/>
      <c r="O209" s="1149"/>
      <c r="P209" s="1149"/>
      <c r="Q209" s="1149"/>
      <c r="R209" s="1149"/>
      <c r="S209" s="1149"/>
      <c r="T209" s="1149"/>
      <c r="U209" s="1149"/>
      <c r="V209" s="1149"/>
      <c r="W209" s="1149"/>
      <c r="X209" s="1149"/>
      <c r="Y209" s="1149"/>
      <c r="Z209" s="1149"/>
      <c r="AA209" s="1149"/>
      <c r="AB209" s="1149"/>
      <c r="AC209" s="1149"/>
      <c r="AD209" s="1149"/>
      <c r="AE209" s="1149"/>
      <c r="AF209" s="1149"/>
      <c r="AG209" s="1149"/>
    </row>
    <row r="210" spans="1:33" s="588" customFormat="1" x14ac:dyDescent="0.2">
      <c r="A210" s="598"/>
    </row>
    <row r="211" spans="1:33" s="588" customFormat="1" x14ac:dyDescent="0.2">
      <c r="A211" s="598"/>
      <c r="D211" s="588" t="s">
        <v>1281</v>
      </c>
      <c r="E211" s="1149" t="s">
        <v>1323</v>
      </c>
      <c r="F211" s="1149"/>
      <c r="G211" s="1149"/>
      <c r="H211" s="1149"/>
      <c r="I211" s="1149"/>
      <c r="J211" s="1149"/>
      <c r="K211" s="1149"/>
      <c r="L211" s="1149"/>
      <c r="M211" s="1149"/>
      <c r="N211" s="1149"/>
      <c r="O211" s="1149"/>
      <c r="P211" s="1149"/>
      <c r="Q211" s="1149"/>
      <c r="R211" s="1149"/>
      <c r="S211" s="1149"/>
      <c r="T211" s="1149"/>
      <c r="U211" s="1149"/>
      <c r="V211" s="1149"/>
      <c r="W211" s="1149"/>
      <c r="X211" s="1149"/>
      <c r="Y211" s="1149"/>
      <c r="Z211" s="1149"/>
      <c r="AA211" s="1149"/>
      <c r="AB211" s="1149"/>
      <c r="AC211" s="1149"/>
      <c r="AD211" s="1149"/>
      <c r="AE211" s="1149"/>
      <c r="AF211" s="1149"/>
      <c r="AG211" s="1149"/>
    </row>
    <row r="212" spans="1:33" s="588" customFormat="1" ht="15" customHeight="1" x14ac:dyDescent="0.2">
      <c r="A212" s="598"/>
    </row>
    <row r="213" spans="1:33" s="588" customFormat="1" x14ac:dyDescent="0.2">
      <c r="A213" s="598"/>
      <c r="D213" s="1149" t="s">
        <v>1324</v>
      </c>
      <c r="E213" s="1149"/>
      <c r="F213" s="1149"/>
      <c r="G213" s="1149"/>
      <c r="H213" s="1149"/>
      <c r="I213" s="1149"/>
      <c r="J213" s="1149"/>
      <c r="K213" s="1149"/>
      <c r="L213" s="1149"/>
      <c r="M213" s="1149"/>
      <c r="N213" s="1149"/>
      <c r="O213" s="1149"/>
      <c r="P213" s="1149"/>
      <c r="Q213" s="1149"/>
      <c r="R213" s="1149"/>
      <c r="S213" s="1149"/>
      <c r="T213" s="1149"/>
      <c r="U213" s="1149"/>
      <c r="V213" s="1149"/>
      <c r="W213" s="1149"/>
      <c r="X213" s="1149"/>
      <c r="Y213" s="1149"/>
      <c r="Z213" s="1149"/>
      <c r="AA213" s="1149"/>
      <c r="AB213" s="1149"/>
      <c r="AC213" s="1149"/>
      <c r="AD213" s="1149"/>
      <c r="AE213" s="1149"/>
      <c r="AF213" s="1149"/>
      <c r="AG213" s="1149"/>
    </row>
    <row r="214" spans="1:33" s="588" customFormat="1" x14ac:dyDescent="0.2">
      <c r="A214" s="598"/>
    </row>
    <row r="215" spans="1:33" s="588" customFormat="1" x14ac:dyDescent="0.2">
      <c r="A215" s="598"/>
      <c r="D215" s="587" t="s">
        <v>1325</v>
      </c>
    </row>
    <row r="216" spans="1:33" s="588" customFormat="1" x14ac:dyDescent="0.2">
      <c r="A216" s="598"/>
    </row>
    <row r="217" spans="1:33" s="588" customFormat="1" ht="15" customHeight="1" x14ac:dyDescent="0.2">
      <c r="A217" s="598"/>
      <c r="D217" s="1148" t="s">
        <v>2097</v>
      </c>
      <c r="E217" s="1148"/>
      <c r="F217" s="1148"/>
      <c r="G217" s="1148"/>
      <c r="H217" s="1148"/>
      <c r="I217" s="1148"/>
      <c r="J217" s="1148"/>
      <c r="K217" s="1148"/>
      <c r="L217" s="1148"/>
      <c r="M217" s="1148"/>
      <c r="N217" s="1148"/>
      <c r="O217" s="1148"/>
      <c r="P217" s="1148"/>
      <c r="Q217" s="1148"/>
      <c r="R217" s="1148"/>
      <c r="S217" s="1148"/>
      <c r="T217" s="1148"/>
      <c r="U217" s="1148"/>
      <c r="V217" s="1148"/>
      <c r="W217" s="1148"/>
      <c r="X217" s="1148"/>
      <c r="Y217" s="1148"/>
      <c r="Z217" s="1148"/>
      <c r="AA217" s="1148"/>
      <c r="AB217" s="1148"/>
      <c r="AC217" s="1148"/>
      <c r="AD217" s="1148"/>
      <c r="AE217" s="1148"/>
      <c r="AF217" s="1148"/>
      <c r="AG217" s="1148"/>
    </row>
    <row r="218" spans="1:33" s="588" customFormat="1" ht="15" customHeight="1" x14ac:dyDescent="0.2">
      <c r="A218" s="598"/>
      <c r="D218" s="1148"/>
      <c r="E218" s="1148"/>
      <c r="F218" s="1148"/>
      <c r="G218" s="1148"/>
      <c r="H218" s="1148"/>
      <c r="I218" s="1148"/>
      <c r="J218" s="1148"/>
      <c r="K218" s="1148"/>
      <c r="L218" s="1148"/>
      <c r="M218" s="1148"/>
      <c r="N218" s="1148"/>
      <c r="O218" s="1148"/>
      <c r="P218" s="1148"/>
      <c r="Q218" s="1148"/>
      <c r="R218" s="1148"/>
      <c r="S218" s="1148"/>
      <c r="T218" s="1148"/>
      <c r="U218" s="1148"/>
      <c r="V218" s="1148"/>
      <c r="W218" s="1148"/>
      <c r="X218" s="1148"/>
      <c r="Y218" s="1148"/>
      <c r="Z218" s="1148"/>
      <c r="AA218" s="1148"/>
      <c r="AB218" s="1148"/>
      <c r="AC218" s="1148"/>
      <c r="AD218" s="1148"/>
      <c r="AE218" s="1148"/>
      <c r="AF218" s="1148"/>
      <c r="AG218" s="1148"/>
    </row>
    <row r="219" spans="1:33" s="588" customFormat="1" x14ac:dyDescent="0.2">
      <c r="A219" s="598"/>
      <c r="D219" s="587" t="s">
        <v>1701</v>
      </c>
      <c r="E219" s="751"/>
      <c r="F219" s="751"/>
      <c r="G219" s="751"/>
      <c r="H219" s="751"/>
      <c r="I219" s="751"/>
      <c r="J219" s="751"/>
      <c r="K219" s="751"/>
      <c r="L219" s="751"/>
      <c r="M219" s="751"/>
      <c r="N219" s="751"/>
      <c r="O219" s="751"/>
      <c r="P219" s="751"/>
      <c r="Q219" s="751"/>
      <c r="R219" s="751"/>
      <c r="S219" s="751"/>
      <c r="T219" s="751"/>
      <c r="U219" s="751"/>
      <c r="V219" s="751"/>
      <c r="W219" s="751"/>
      <c r="X219" s="751"/>
      <c r="Y219" s="751"/>
      <c r="Z219" s="751"/>
      <c r="AA219" s="751"/>
      <c r="AB219" s="751"/>
      <c r="AC219" s="751"/>
      <c r="AD219" s="751"/>
      <c r="AE219" s="751"/>
      <c r="AF219" s="751"/>
      <c r="AG219" s="751"/>
    </row>
    <row r="220" spans="1:33" s="588" customFormat="1" x14ac:dyDescent="0.2">
      <c r="A220" s="598"/>
      <c r="D220" s="751"/>
      <c r="E220" s="751"/>
      <c r="F220" s="751"/>
      <c r="G220" s="751"/>
      <c r="H220" s="751"/>
      <c r="I220" s="751"/>
      <c r="J220" s="751"/>
      <c r="K220" s="751"/>
      <c r="L220" s="751"/>
      <c r="M220" s="751"/>
      <c r="N220" s="751"/>
      <c r="O220" s="751"/>
      <c r="P220" s="751"/>
      <c r="Q220" s="751"/>
      <c r="R220" s="751"/>
      <c r="S220" s="751"/>
      <c r="T220" s="751"/>
      <c r="U220" s="751"/>
      <c r="V220" s="751"/>
      <c r="W220" s="751"/>
      <c r="X220" s="751"/>
      <c r="Y220" s="751"/>
      <c r="Z220" s="751"/>
      <c r="AA220" s="751"/>
      <c r="AB220" s="751"/>
      <c r="AC220" s="751"/>
      <c r="AD220" s="751"/>
      <c r="AE220" s="751"/>
      <c r="AF220" s="751"/>
      <c r="AG220" s="751"/>
    </row>
    <row r="221" spans="1:33" s="588" customFormat="1" ht="14.25" customHeight="1" x14ac:dyDescent="0.2">
      <c r="A221" s="598"/>
      <c r="D221" s="757" t="s">
        <v>2096</v>
      </c>
      <c r="E221" s="751"/>
      <c r="F221" s="751"/>
      <c r="G221" s="751"/>
      <c r="H221" s="751"/>
      <c r="I221" s="751"/>
      <c r="J221" s="751"/>
      <c r="K221" s="751"/>
      <c r="L221" s="751"/>
      <c r="M221" s="751"/>
      <c r="N221" s="751"/>
      <c r="O221" s="751"/>
      <c r="P221" s="751"/>
      <c r="Q221" s="751"/>
      <c r="R221" s="751"/>
      <c r="S221" s="751"/>
      <c r="T221" s="751"/>
      <c r="U221" s="751"/>
      <c r="V221" s="751"/>
      <c r="W221" s="751"/>
      <c r="X221" s="751"/>
      <c r="Y221" s="751"/>
      <c r="Z221" s="751"/>
      <c r="AA221" s="751"/>
      <c r="AB221" s="751"/>
      <c r="AC221" s="751"/>
      <c r="AD221" s="751"/>
      <c r="AE221" s="751"/>
      <c r="AF221" s="751"/>
      <c r="AG221" s="751"/>
    </row>
    <row r="222" spans="1:33" s="588" customFormat="1" ht="6.75" customHeight="1" x14ac:dyDescent="0.2">
      <c r="A222" s="598"/>
      <c r="D222" s="757"/>
      <c r="E222" s="751"/>
      <c r="F222" s="751"/>
      <c r="G222" s="751"/>
      <c r="H222" s="751"/>
      <c r="I222" s="751"/>
      <c r="J222" s="751"/>
      <c r="K222" s="751"/>
      <c r="L222" s="751"/>
      <c r="M222" s="751"/>
      <c r="N222" s="751"/>
      <c r="O222" s="751"/>
      <c r="P222" s="751"/>
      <c r="Q222" s="751"/>
      <c r="R222" s="751"/>
      <c r="S222" s="751"/>
      <c r="T222" s="751"/>
      <c r="U222" s="751"/>
      <c r="V222" s="751"/>
      <c r="W222" s="751"/>
      <c r="X222" s="751"/>
      <c r="Y222" s="751"/>
      <c r="Z222" s="751"/>
      <c r="AA222" s="751"/>
      <c r="AB222" s="751"/>
      <c r="AC222" s="751"/>
      <c r="AD222" s="751"/>
      <c r="AE222" s="751"/>
      <c r="AF222" s="751"/>
      <c r="AG222" s="751"/>
    </row>
    <row r="223" spans="1:33" s="588" customFormat="1" ht="5.25" customHeight="1" x14ac:dyDescent="0.2">
      <c r="A223" s="598"/>
    </row>
    <row r="224" spans="1:33" s="588" customFormat="1" ht="6" customHeight="1" x14ac:dyDescent="0.2">
      <c r="A224" s="598"/>
    </row>
    <row r="225" spans="1:34" s="588" customFormat="1" x14ac:dyDescent="0.2">
      <c r="A225" s="598"/>
      <c r="D225" s="587" t="s">
        <v>1326</v>
      </c>
    </row>
    <row r="226" spans="1:34" s="588" customFormat="1" x14ac:dyDescent="0.2">
      <c r="A226" s="598"/>
    </row>
    <row r="227" spans="1:34" s="588" customFormat="1" x14ac:dyDescent="0.2">
      <c r="A227" s="598"/>
      <c r="D227" s="587" t="s">
        <v>1375</v>
      </c>
      <c r="E227" s="635"/>
      <c r="F227" s="635"/>
    </row>
    <row r="228" spans="1:34" s="588" customFormat="1" ht="15" customHeight="1" x14ac:dyDescent="0.2">
      <c r="A228" s="598"/>
    </row>
    <row r="229" spans="1:34" s="588" customFormat="1" x14ac:dyDescent="0.2">
      <c r="A229" s="598"/>
      <c r="D229" s="635" t="s">
        <v>1376</v>
      </c>
    </row>
    <row r="230" spans="1:34" s="588" customFormat="1" ht="14.25" customHeight="1" thickBot="1" x14ac:dyDescent="0.25">
      <c r="A230" s="598"/>
    </row>
    <row r="231" spans="1:34" s="588" customFormat="1" ht="15" customHeight="1" thickBot="1" x14ac:dyDescent="0.25">
      <c r="A231" s="598" t="s">
        <v>1374</v>
      </c>
      <c r="D231" s="1134" t="s">
        <v>20</v>
      </c>
      <c r="E231" s="1135"/>
      <c r="F231" s="1135"/>
      <c r="G231" s="1135"/>
      <c r="H231" s="1135"/>
      <c r="I231" s="1136"/>
      <c r="J231" s="1186" t="s">
        <v>2</v>
      </c>
      <c r="K231" s="1187"/>
      <c r="L231" s="1187"/>
      <c r="M231" s="1187"/>
      <c r="N231" s="1187"/>
      <c r="O231" s="1187"/>
      <c r="P231" s="1187"/>
      <c r="Q231" s="1187"/>
      <c r="R231" s="1187"/>
      <c r="S231" s="1187"/>
      <c r="T231" s="1187"/>
      <c r="U231" s="1187"/>
      <c r="V231" s="1187"/>
      <c r="W231" s="1187"/>
      <c r="X231" s="1187"/>
      <c r="Y231" s="1187"/>
      <c r="Z231" s="1187"/>
      <c r="AA231" s="1187"/>
      <c r="AB231" s="1187"/>
      <c r="AC231" s="1187"/>
      <c r="AD231" s="1187"/>
      <c r="AE231" s="1187"/>
      <c r="AF231" s="1187"/>
      <c r="AG231" s="1188"/>
    </row>
    <row r="232" spans="1:34" s="588" customFormat="1" ht="15" thickBot="1" x14ac:dyDescent="0.25">
      <c r="A232" s="598"/>
      <c r="D232" s="1137"/>
      <c r="E232" s="1138"/>
      <c r="F232" s="1138"/>
      <c r="G232" s="1138"/>
      <c r="H232" s="1138"/>
      <c r="I232" s="1139"/>
      <c r="J232" s="1123" t="s">
        <v>405</v>
      </c>
      <c r="K232" s="1123"/>
      <c r="L232" s="1123"/>
      <c r="M232" s="1123" t="s">
        <v>21</v>
      </c>
      <c r="N232" s="1123"/>
      <c r="O232" s="1123"/>
      <c r="P232" s="1123" t="s">
        <v>406</v>
      </c>
      <c r="Q232" s="1123"/>
      <c r="R232" s="1123"/>
      <c r="S232" s="1123" t="s">
        <v>22</v>
      </c>
      <c r="T232" s="1123"/>
      <c r="U232" s="1123"/>
      <c r="V232" s="1123" t="s">
        <v>23</v>
      </c>
      <c r="W232" s="1123"/>
      <c r="X232" s="1123"/>
      <c r="Y232" s="1123" t="s">
        <v>407</v>
      </c>
      <c r="Z232" s="1123"/>
      <c r="AA232" s="1123"/>
      <c r="AB232" s="1123" t="s">
        <v>24</v>
      </c>
      <c r="AC232" s="1123"/>
      <c r="AD232" s="1123"/>
      <c r="AE232" s="1124" t="s">
        <v>14</v>
      </c>
      <c r="AF232" s="1125"/>
      <c r="AG232" s="1126"/>
    </row>
    <row r="233" spans="1:34" s="588" customFormat="1" ht="15" thickBot="1" x14ac:dyDescent="0.25">
      <c r="A233" s="598"/>
      <c r="D233" s="1143" t="s">
        <v>25</v>
      </c>
      <c r="E233" s="1144"/>
      <c r="F233" s="1144"/>
      <c r="G233" s="1144"/>
      <c r="H233" s="1144"/>
      <c r="I233" s="1144"/>
      <c r="J233" s="1144"/>
      <c r="K233" s="1144"/>
      <c r="L233" s="1144"/>
      <c r="M233" s="1144"/>
      <c r="N233" s="1144"/>
      <c r="O233" s="1144"/>
      <c r="P233" s="1144"/>
      <c r="Q233" s="1144"/>
      <c r="R233" s="1144"/>
      <c r="S233" s="1144"/>
      <c r="T233" s="1144"/>
      <c r="U233" s="1144"/>
      <c r="V233" s="1144"/>
      <c r="W233" s="1144"/>
      <c r="X233" s="1144"/>
      <c r="Y233" s="1144"/>
      <c r="Z233" s="1144"/>
      <c r="AA233" s="1144"/>
      <c r="AB233" s="1144"/>
      <c r="AC233" s="1144"/>
      <c r="AD233" s="1144"/>
      <c r="AE233" s="1144"/>
      <c r="AF233" s="1144"/>
      <c r="AG233" s="1145"/>
      <c r="AH233" s="606"/>
    </row>
    <row r="234" spans="1:34" s="588" customFormat="1" ht="21.75" customHeight="1" x14ac:dyDescent="0.2">
      <c r="A234" s="598"/>
      <c r="D234" s="1081" t="s">
        <v>26</v>
      </c>
      <c r="E234" s="1082"/>
      <c r="F234" s="1082"/>
      <c r="G234" s="1082"/>
      <c r="H234" s="1082"/>
      <c r="I234" s="1083"/>
      <c r="J234" s="1199"/>
      <c r="K234" s="1199"/>
      <c r="L234" s="1199"/>
      <c r="M234" s="1199">
        <v>23975</v>
      </c>
      <c r="N234" s="1199"/>
      <c r="O234" s="1199"/>
      <c r="P234" s="1199"/>
      <c r="Q234" s="1199"/>
      <c r="R234" s="1199"/>
      <c r="S234" s="1199"/>
      <c r="T234" s="1199"/>
      <c r="U234" s="1199"/>
      <c r="V234" s="1199"/>
      <c r="W234" s="1199"/>
      <c r="X234" s="1199"/>
      <c r="Y234" s="1199"/>
      <c r="Z234" s="1199"/>
      <c r="AA234" s="1199"/>
      <c r="AB234" s="1199"/>
      <c r="AC234" s="1199"/>
      <c r="AD234" s="1199"/>
      <c r="AE234" s="1087">
        <f>SUM(J234:AD234)</f>
        <v>23975</v>
      </c>
      <c r="AF234" s="1088"/>
      <c r="AG234" s="1089"/>
    </row>
    <row r="235" spans="1:34" s="588" customFormat="1" x14ac:dyDescent="0.2">
      <c r="A235" s="598"/>
      <c r="D235" s="1074" t="s">
        <v>27</v>
      </c>
      <c r="E235" s="1075"/>
      <c r="F235" s="1075"/>
      <c r="G235" s="1075"/>
      <c r="H235" s="1075"/>
      <c r="I235" s="1076"/>
      <c r="J235" s="1108"/>
      <c r="K235" s="1108"/>
      <c r="L235" s="1108"/>
      <c r="M235" s="1108"/>
      <c r="N235" s="1108"/>
      <c r="O235" s="1108"/>
      <c r="P235" s="1108"/>
      <c r="Q235" s="1108"/>
      <c r="R235" s="1108"/>
      <c r="S235" s="1108"/>
      <c r="T235" s="1108"/>
      <c r="U235" s="1108"/>
      <c r="V235" s="1108"/>
      <c r="W235" s="1108"/>
      <c r="X235" s="1108"/>
      <c r="Y235" s="1108">
        <v>3608</v>
      </c>
      <c r="Z235" s="1108"/>
      <c r="AA235" s="1108"/>
      <c r="AB235" s="1108"/>
      <c r="AC235" s="1108"/>
      <c r="AD235" s="1108"/>
      <c r="AE235" s="1084">
        <f>SUM(J235:AD235)</f>
        <v>3608</v>
      </c>
      <c r="AF235" s="1085"/>
      <c r="AG235" s="1086"/>
    </row>
    <row r="236" spans="1:34" s="588" customFormat="1" ht="14.25" customHeight="1" x14ac:dyDescent="0.2">
      <c r="A236" s="598"/>
      <c r="D236" s="1074" t="s">
        <v>28</v>
      </c>
      <c r="E236" s="1075"/>
      <c r="F236" s="1075"/>
      <c r="G236" s="1075"/>
      <c r="H236" s="1075"/>
      <c r="I236" s="1076"/>
      <c r="J236" s="1108"/>
      <c r="K236" s="1108"/>
      <c r="L236" s="1108"/>
      <c r="M236" s="1108"/>
      <c r="N236" s="1108"/>
      <c r="O236" s="1108"/>
      <c r="P236" s="1108"/>
      <c r="Q236" s="1108"/>
      <c r="R236" s="1108"/>
      <c r="S236" s="1108"/>
      <c r="T236" s="1108"/>
      <c r="U236" s="1108"/>
      <c r="V236" s="1108"/>
      <c r="W236" s="1108"/>
      <c r="X236" s="1108"/>
      <c r="Y236" s="1108"/>
      <c r="Z236" s="1108"/>
      <c r="AA236" s="1108"/>
      <c r="AB236" s="1108"/>
      <c r="AC236" s="1108"/>
      <c r="AD236" s="1108"/>
      <c r="AE236" s="1084">
        <f t="shared" ref="AE236" si="0">SUM(J236:AD236)</f>
        <v>0</v>
      </c>
      <c r="AF236" s="1085"/>
      <c r="AG236" s="1086"/>
    </row>
    <row r="237" spans="1:34" s="588" customFormat="1" ht="15" customHeight="1" x14ac:dyDescent="0.2">
      <c r="A237" s="598"/>
      <c r="D237" s="1074" t="s">
        <v>29</v>
      </c>
      <c r="E237" s="1075"/>
      <c r="F237" s="1075"/>
      <c r="G237" s="1075"/>
      <c r="H237" s="1075"/>
      <c r="I237" s="1076"/>
      <c r="J237" s="1108"/>
      <c r="K237" s="1108"/>
      <c r="L237" s="1108"/>
      <c r="M237" s="1108"/>
      <c r="N237" s="1108"/>
      <c r="O237" s="1108"/>
      <c r="P237" s="1108"/>
      <c r="Q237" s="1108"/>
      <c r="R237" s="1108"/>
      <c r="S237" s="1108"/>
      <c r="T237" s="1108"/>
      <c r="U237" s="1108"/>
      <c r="V237" s="1108"/>
      <c r="W237" s="1108"/>
      <c r="X237" s="1108"/>
      <c r="Y237" s="1108"/>
      <c r="Z237" s="1108"/>
      <c r="AA237" s="1108"/>
      <c r="AB237" s="1108"/>
      <c r="AC237" s="1108"/>
      <c r="AD237" s="1108"/>
      <c r="AE237" s="1084">
        <f>SUM(J237:AD237)</f>
        <v>0</v>
      </c>
      <c r="AF237" s="1085"/>
      <c r="AG237" s="1086"/>
    </row>
    <row r="238" spans="1:34" s="588" customFormat="1" ht="21.75" customHeight="1" thickBot="1" x14ac:dyDescent="0.25">
      <c r="A238" s="598"/>
      <c r="D238" s="1078" t="s">
        <v>30</v>
      </c>
      <c r="E238" s="1079"/>
      <c r="F238" s="1079"/>
      <c r="G238" s="1079"/>
      <c r="H238" s="1079"/>
      <c r="I238" s="1080"/>
      <c r="J238" s="1153">
        <f>J234+J235-J236+J237</f>
        <v>0</v>
      </c>
      <c r="K238" s="1153"/>
      <c r="L238" s="1153"/>
      <c r="M238" s="1153">
        <f t="shared" ref="M238" si="1">M234+M235-M236+M237</f>
        <v>23975</v>
      </c>
      <c r="N238" s="1153"/>
      <c r="O238" s="1153"/>
      <c r="P238" s="1153">
        <f t="shared" ref="P238" si="2">P234+P235-P236+P237</f>
        <v>0</v>
      </c>
      <c r="Q238" s="1153"/>
      <c r="R238" s="1153"/>
      <c r="S238" s="1153">
        <f t="shared" ref="S238" si="3">S234+S235-S236+S237</f>
        <v>0</v>
      </c>
      <c r="T238" s="1153"/>
      <c r="U238" s="1153"/>
      <c r="V238" s="1153">
        <f t="shared" ref="V238" si="4">V234+V235-V236+V237</f>
        <v>0</v>
      </c>
      <c r="W238" s="1153"/>
      <c r="X238" s="1153"/>
      <c r="Y238" s="1153">
        <f t="shared" ref="Y238" si="5">Y234+Y235-Y236+Y237</f>
        <v>3608</v>
      </c>
      <c r="Z238" s="1153"/>
      <c r="AA238" s="1153"/>
      <c r="AB238" s="1153">
        <f t="shared" ref="AB238" si="6">AB234+AB235-AB236+AB237</f>
        <v>0</v>
      </c>
      <c r="AC238" s="1153"/>
      <c r="AD238" s="1153"/>
      <c r="AE238" s="1214">
        <f t="shared" ref="AE238" si="7">AE234+AE235-AE236+AE237</f>
        <v>27583</v>
      </c>
      <c r="AF238" s="1215"/>
      <c r="AG238" s="1216"/>
    </row>
    <row r="239" spans="1:34" s="588" customFormat="1" ht="15" customHeight="1" thickBot="1" x14ac:dyDescent="0.25">
      <c r="A239" s="598"/>
      <c r="D239" s="1143" t="s">
        <v>31</v>
      </c>
      <c r="E239" s="1144"/>
      <c r="F239" s="1144"/>
      <c r="G239" s="1144"/>
      <c r="H239" s="1144"/>
      <c r="I239" s="1144"/>
      <c r="J239" s="1144"/>
      <c r="K239" s="1144"/>
      <c r="L239" s="1144"/>
      <c r="M239" s="1144"/>
      <c r="N239" s="1144"/>
      <c r="O239" s="1144"/>
      <c r="P239" s="1144"/>
      <c r="Q239" s="1144"/>
      <c r="R239" s="1144"/>
      <c r="S239" s="1144"/>
      <c r="T239" s="1144"/>
      <c r="U239" s="1144"/>
      <c r="V239" s="1144"/>
      <c r="W239" s="1144"/>
      <c r="X239" s="1144"/>
      <c r="Y239" s="1144"/>
      <c r="Z239" s="1144"/>
      <c r="AA239" s="1144"/>
      <c r="AB239" s="1144"/>
      <c r="AC239" s="1144"/>
      <c r="AD239" s="1144"/>
      <c r="AE239" s="1144"/>
      <c r="AF239" s="1144"/>
      <c r="AG239" s="1145"/>
      <c r="AH239" s="606"/>
    </row>
    <row r="240" spans="1:34" s="588" customFormat="1" ht="21.75" customHeight="1" x14ac:dyDescent="0.2">
      <c r="A240" s="598"/>
      <c r="D240" s="1081" t="s">
        <v>32</v>
      </c>
      <c r="E240" s="1082"/>
      <c r="F240" s="1082"/>
      <c r="G240" s="1082"/>
      <c r="H240" s="1082"/>
      <c r="I240" s="1083"/>
      <c r="J240" s="1093"/>
      <c r="K240" s="1094"/>
      <c r="L240" s="1095"/>
      <c r="M240" s="1093">
        <v>23678.04</v>
      </c>
      <c r="N240" s="1094"/>
      <c r="O240" s="1095"/>
      <c r="P240" s="1093"/>
      <c r="Q240" s="1094"/>
      <c r="R240" s="1095"/>
      <c r="S240" s="1093"/>
      <c r="T240" s="1094"/>
      <c r="U240" s="1095"/>
      <c r="V240" s="1093"/>
      <c r="W240" s="1094"/>
      <c r="X240" s="1095"/>
      <c r="Y240" s="1093"/>
      <c r="Z240" s="1094"/>
      <c r="AA240" s="1095"/>
      <c r="AB240" s="1093"/>
      <c r="AC240" s="1094"/>
      <c r="AD240" s="1095"/>
      <c r="AE240" s="1087">
        <f>SUM(J240:AD240)</f>
        <v>23678.04</v>
      </c>
      <c r="AF240" s="1088"/>
      <c r="AG240" s="1089"/>
    </row>
    <row r="241" spans="1:34" s="588" customFormat="1" x14ac:dyDescent="0.2">
      <c r="A241" s="598"/>
      <c r="D241" s="1074" t="s">
        <v>27</v>
      </c>
      <c r="E241" s="1075"/>
      <c r="F241" s="1075"/>
      <c r="G241" s="1075"/>
      <c r="H241" s="1075"/>
      <c r="I241" s="1076"/>
      <c r="J241" s="1120"/>
      <c r="K241" s="1121"/>
      <c r="L241" s="1122"/>
      <c r="M241" s="1120">
        <v>296.52999999999997</v>
      </c>
      <c r="N241" s="1121"/>
      <c r="O241" s="1122"/>
      <c r="P241" s="1120"/>
      <c r="Q241" s="1121"/>
      <c r="R241" s="1122"/>
      <c r="S241" s="1120"/>
      <c r="T241" s="1121"/>
      <c r="U241" s="1122"/>
      <c r="V241" s="1120"/>
      <c r="W241" s="1121"/>
      <c r="X241" s="1122"/>
      <c r="Y241" s="1120"/>
      <c r="Z241" s="1121"/>
      <c r="AA241" s="1122"/>
      <c r="AB241" s="1120"/>
      <c r="AC241" s="1121"/>
      <c r="AD241" s="1122"/>
      <c r="AE241" s="1084">
        <f>SUM(J241:AD241)</f>
        <v>296.52999999999997</v>
      </c>
      <c r="AF241" s="1085"/>
      <c r="AG241" s="1086"/>
    </row>
    <row r="242" spans="1:34" s="588" customFormat="1" ht="14.25" customHeight="1" x14ac:dyDescent="0.2">
      <c r="A242" s="598"/>
      <c r="D242" s="1074" t="s">
        <v>28</v>
      </c>
      <c r="E242" s="1075"/>
      <c r="F242" s="1075"/>
      <c r="G242" s="1075"/>
      <c r="H242" s="1075"/>
      <c r="I242" s="1076"/>
      <c r="J242" s="1120"/>
      <c r="K242" s="1121"/>
      <c r="L242" s="1122"/>
      <c r="M242" s="1120"/>
      <c r="N242" s="1121"/>
      <c r="O242" s="1122"/>
      <c r="P242" s="1120"/>
      <c r="Q242" s="1121"/>
      <c r="R242" s="1122"/>
      <c r="S242" s="1120"/>
      <c r="T242" s="1121"/>
      <c r="U242" s="1122"/>
      <c r="V242" s="1120"/>
      <c r="W242" s="1121"/>
      <c r="X242" s="1122"/>
      <c r="Y242" s="1120"/>
      <c r="Z242" s="1121"/>
      <c r="AA242" s="1122"/>
      <c r="AB242" s="1120"/>
      <c r="AC242" s="1121"/>
      <c r="AD242" s="1122"/>
      <c r="AE242" s="1084">
        <f>SUM(J242:AD242)</f>
        <v>0</v>
      </c>
      <c r="AF242" s="1085"/>
      <c r="AG242" s="1086"/>
    </row>
    <row r="243" spans="1:34" s="588" customFormat="1" ht="14.25" customHeight="1" x14ac:dyDescent="0.2">
      <c r="A243" s="598"/>
      <c r="D243" s="1074" t="s">
        <v>29</v>
      </c>
      <c r="E243" s="1075"/>
      <c r="F243" s="1075"/>
      <c r="G243" s="1075"/>
      <c r="H243" s="1075"/>
      <c r="I243" s="1076"/>
      <c r="J243" s="1108"/>
      <c r="K243" s="1108"/>
      <c r="L243" s="1108"/>
      <c r="M243" s="1108"/>
      <c r="N243" s="1108"/>
      <c r="O243" s="1108"/>
      <c r="P243" s="1108"/>
      <c r="Q243" s="1108"/>
      <c r="R243" s="1108"/>
      <c r="S243" s="1108"/>
      <c r="T243" s="1108"/>
      <c r="U243" s="1108"/>
      <c r="V243" s="1108"/>
      <c r="W243" s="1108"/>
      <c r="X243" s="1108"/>
      <c r="Y243" s="1108"/>
      <c r="Z243" s="1108"/>
      <c r="AA243" s="1108"/>
      <c r="AB243" s="1108"/>
      <c r="AC243" s="1108"/>
      <c r="AD243" s="1108"/>
      <c r="AE243" s="1084">
        <f>SUM(J243:AD243)</f>
        <v>0</v>
      </c>
      <c r="AF243" s="1085"/>
      <c r="AG243" s="1086"/>
    </row>
    <row r="244" spans="1:34" s="588" customFormat="1" ht="21.75" customHeight="1" thickBot="1" x14ac:dyDescent="0.25">
      <c r="A244" s="598"/>
      <c r="D244" s="1078" t="s">
        <v>30</v>
      </c>
      <c r="E244" s="1079"/>
      <c r="F244" s="1079"/>
      <c r="G244" s="1079"/>
      <c r="H244" s="1079"/>
      <c r="I244" s="1080"/>
      <c r="J244" s="1153">
        <f>J240+J241-J242+J243</f>
        <v>0</v>
      </c>
      <c r="K244" s="1153"/>
      <c r="L244" s="1153"/>
      <c r="M244" s="1153">
        <f t="shared" ref="M244" si="8">M240+M241-M242+M243</f>
        <v>23974.57</v>
      </c>
      <c r="N244" s="1153"/>
      <c r="O244" s="1153"/>
      <c r="P244" s="1153">
        <f t="shared" ref="P244" si="9">P240+P241-P242+P243</f>
        <v>0</v>
      </c>
      <c r="Q244" s="1153"/>
      <c r="R244" s="1153"/>
      <c r="S244" s="1153">
        <f t="shared" ref="S244" si="10">S240+S241-S242+S243</f>
        <v>0</v>
      </c>
      <c r="T244" s="1153"/>
      <c r="U244" s="1153"/>
      <c r="V244" s="1153">
        <f t="shared" ref="V244" si="11">V240+V241-V242+V243</f>
        <v>0</v>
      </c>
      <c r="W244" s="1153"/>
      <c r="X244" s="1153"/>
      <c r="Y244" s="1153">
        <f t="shared" ref="Y244" si="12">Y240+Y241-Y242+Y243</f>
        <v>0</v>
      </c>
      <c r="Z244" s="1153"/>
      <c r="AA244" s="1153"/>
      <c r="AB244" s="1153">
        <f t="shared" ref="AB244" si="13">AB240+AB241-AB242+AB243</f>
        <v>0</v>
      </c>
      <c r="AC244" s="1153"/>
      <c r="AD244" s="1153"/>
      <c r="AE244" s="1214">
        <f t="shared" ref="AE244" si="14">AE240+AE241-AE242+AE243</f>
        <v>23974.57</v>
      </c>
      <c r="AF244" s="1215"/>
      <c r="AG244" s="1216"/>
    </row>
    <row r="245" spans="1:34" s="588" customFormat="1" ht="15" thickBot="1" x14ac:dyDescent="0.25">
      <c r="A245" s="598"/>
      <c r="D245" s="1143" t="s">
        <v>33</v>
      </c>
      <c r="E245" s="1144"/>
      <c r="F245" s="1144"/>
      <c r="G245" s="1144"/>
      <c r="H245" s="1144"/>
      <c r="I245" s="1144"/>
      <c r="J245" s="1144"/>
      <c r="K245" s="1144"/>
      <c r="L245" s="1144"/>
      <c r="M245" s="1144"/>
      <c r="N245" s="1144"/>
      <c r="O245" s="1144"/>
      <c r="P245" s="1144"/>
      <c r="Q245" s="1144"/>
      <c r="R245" s="1144"/>
      <c r="S245" s="1144"/>
      <c r="T245" s="1144"/>
      <c r="U245" s="1144"/>
      <c r="V245" s="1144"/>
      <c r="W245" s="1144"/>
      <c r="X245" s="1144"/>
      <c r="Y245" s="1144"/>
      <c r="Z245" s="1144"/>
      <c r="AA245" s="1144"/>
      <c r="AB245" s="1144"/>
      <c r="AC245" s="1144"/>
      <c r="AD245" s="1144"/>
      <c r="AE245" s="1144"/>
      <c r="AF245" s="1144"/>
      <c r="AG245" s="1145"/>
      <c r="AH245" s="606"/>
    </row>
    <row r="246" spans="1:34" s="588" customFormat="1" ht="21.75" customHeight="1" x14ac:dyDescent="0.2">
      <c r="A246" s="598"/>
      <c r="D246" s="1081" t="s">
        <v>32</v>
      </c>
      <c r="E246" s="1082"/>
      <c r="F246" s="1082"/>
      <c r="G246" s="1082"/>
      <c r="H246" s="1082"/>
      <c r="I246" s="1083"/>
      <c r="J246" s="1093"/>
      <c r="K246" s="1094"/>
      <c r="L246" s="1095"/>
      <c r="M246" s="1093"/>
      <c r="N246" s="1094"/>
      <c r="O246" s="1095"/>
      <c r="P246" s="1093"/>
      <c r="Q246" s="1094"/>
      <c r="R246" s="1095"/>
      <c r="S246" s="1093"/>
      <c r="T246" s="1094"/>
      <c r="U246" s="1095"/>
      <c r="V246" s="1093"/>
      <c r="W246" s="1094"/>
      <c r="X246" s="1095"/>
      <c r="Y246" s="1093"/>
      <c r="Z246" s="1094"/>
      <c r="AA246" s="1095"/>
      <c r="AB246" s="1093"/>
      <c r="AC246" s="1094"/>
      <c r="AD246" s="1095"/>
      <c r="AE246" s="1087">
        <f>SUM(J246:AD246)</f>
        <v>0</v>
      </c>
      <c r="AF246" s="1088"/>
      <c r="AG246" s="1089"/>
    </row>
    <row r="247" spans="1:34" s="588" customFormat="1" ht="15" customHeight="1" x14ac:dyDescent="0.2">
      <c r="A247" s="598"/>
      <c r="D247" s="1074" t="s">
        <v>27</v>
      </c>
      <c r="E247" s="1075"/>
      <c r="F247" s="1075"/>
      <c r="G247" s="1075"/>
      <c r="H247" s="1075"/>
      <c r="I247" s="1076"/>
      <c r="J247" s="1120"/>
      <c r="K247" s="1121"/>
      <c r="L247" s="1122"/>
      <c r="M247" s="1120"/>
      <c r="N247" s="1121"/>
      <c r="O247" s="1122"/>
      <c r="P247" s="1120"/>
      <c r="Q247" s="1121"/>
      <c r="R247" s="1122"/>
      <c r="S247" s="1120"/>
      <c r="T247" s="1121"/>
      <c r="U247" s="1122"/>
      <c r="V247" s="1120"/>
      <c r="W247" s="1121"/>
      <c r="X247" s="1122"/>
      <c r="Y247" s="1120"/>
      <c r="Z247" s="1121"/>
      <c r="AA247" s="1122"/>
      <c r="AB247" s="1120"/>
      <c r="AC247" s="1121"/>
      <c r="AD247" s="1122"/>
      <c r="AE247" s="1084">
        <f>SUM(J247:AD247)</f>
        <v>0</v>
      </c>
      <c r="AF247" s="1085"/>
      <c r="AG247" s="1086"/>
    </row>
    <row r="248" spans="1:34" s="588" customFormat="1" x14ac:dyDescent="0.2">
      <c r="A248" s="598"/>
      <c r="D248" s="1074" t="s">
        <v>28</v>
      </c>
      <c r="E248" s="1075"/>
      <c r="F248" s="1075"/>
      <c r="G248" s="1075"/>
      <c r="H248" s="1075"/>
      <c r="I248" s="1076"/>
      <c r="J248" s="1120"/>
      <c r="K248" s="1121"/>
      <c r="L248" s="1122"/>
      <c r="M248" s="1120"/>
      <c r="N248" s="1121"/>
      <c r="O248" s="1122"/>
      <c r="P248" s="1120"/>
      <c r="Q248" s="1121"/>
      <c r="R248" s="1122"/>
      <c r="S248" s="1120"/>
      <c r="T248" s="1121"/>
      <c r="U248" s="1122"/>
      <c r="V248" s="1120"/>
      <c r="W248" s="1121"/>
      <c r="X248" s="1122"/>
      <c r="Y248" s="1120"/>
      <c r="Z248" s="1121"/>
      <c r="AA248" s="1122"/>
      <c r="AB248" s="1120"/>
      <c r="AC248" s="1121"/>
      <c r="AD248" s="1122"/>
      <c r="AE248" s="1084">
        <f>SUM(J247:AD247)</f>
        <v>0</v>
      </c>
      <c r="AF248" s="1085"/>
      <c r="AG248" s="1086"/>
    </row>
    <row r="249" spans="1:34" s="588" customFormat="1" ht="14.25" customHeight="1" x14ac:dyDescent="0.2">
      <c r="A249" s="598"/>
      <c r="D249" s="1074" t="s">
        <v>29</v>
      </c>
      <c r="E249" s="1075"/>
      <c r="F249" s="1075"/>
      <c r="G249" s="1075"/>
      <c r="H249" s="1075"/>
      <c r="I249" s="1076"/>
      <c r="J249" s="1108"/>
      <c r="K249" s="1108"/>
      <c r="L249" s="1108"/>
      <c r="M249" s="1108"/>
      <c r="N249" s="1108"/>
      <c r="O249" s="1108"/>
      <c r="P249" s="1108"/>
      <c r="Q249" s="1108"/>
      <c r="R249" s="1108"/>
      <c r="S249" s="1108"/>
      <c r="T249" s="1108"/>
      <c r="U249" s="1108"/>
      <c r="V249" s="1108"/>
      <c r="W249" s="1108"/>
      <c r="X249" s="1108"/>
      <c r="Y249" s="1108"/>
      <c r="Z249" s="1108"/>
      <c r="AA249" s="1108"/>
      <c r="AB249" s="1108"/>
      <c r="AC249" s="1108"/>
      <c r="AD249" s="1108"/>
      <c r="AE249" s="1084">
        <f>SUM(J249:AD249)</f>
        <v>0</v>
      </c>
      <c r="AF249" s="1085"/>
      <c r="AG249" s="1086"/>
    </row>
    <row r="250" spans="1:34" s="588" customFormat="1" ht="21.75" customHeight="1" thickBot="1" x14ac:dyDescent="0.25">
      <c r="A250" s="598"/>
      <c r="D250" s="1078" t="s">
        <v>30</v>
      </c>
      <c r="E250" s="1079"/>
      <c r="F250" s="1079"/>
      <c r="G250" s="1079"/>
      <c r="H250" s="1079"/>
      <c r="I250" s="1080"/>
      <c r="J250" s="1153">
        <f>J246+J247-J248+J249</f>
        <v>0</v>
      </c>
      <c r="K250" s="1153"/>
      <c r="L250" s="1153"/>
      <c r="M250" s="1153">
        <f t="shared" ref="M250" si="15">M246+M247-M248+M249</f>
        <v>0</v>
      </c>
      <c r="N250" s="1153"/>
      <c r="O250" s="1153"/>
      <c r="P250" s="1153">
        <f t="shared" ref="P250" si="16">P246+P247-P248+P249</f>
        <v>0</v>
      </c>
      <c r="Q250" s="1153"/>
      <c r="R250" s="1153"/>
      <c r="S250" s="1153">
        <f t="shared" ref="S250" si="17">S246+S247-S248+S249</f>
        <v>0</v>
      </c>
      <c r="T250" s="1153"/>
      <c r="U250" s="1153"/>
      <c r="V250" s="1153">
        <f t="shared" ref="V250" si="18">V246+V247-V248+V249</f>
        <v>0</v>
      </c>
      <c r="W250" s="1153"/>
      <c r="X250" s="1153"/>
      <c r="Y250" s="1153">
        <f t="shared" ref="Y250" si="19">Y246+Y247-Y248+Y249</f>
        <v>0</v>
      </c>
      <c r="Z250" s="1153"/>
      <c r="AA250" s="1153"/>
      <c r="AB250" s="1153">
        <f t="shared" ref="AB250" si="20">AB246+AB247-AB248+AB249</f>
        <v>0</v>
      </c>
      <c r="AC250" s="1153"/>
      <c r="AD250" s="1153"/>
      <c r="AE250" s="1214">
        <f t="shared" ref="AE250" si="21">AE246+AE247-AE248+AE249</f>
        <v>0</v>
      </c>
      <c r="AF250" s="1215"/>
      <c r="AG250" s="1216"/>
    </row>
    <row r="251" spans="1:34" s="588" customFormat="1" ht="15" thickBot="1" x14ac:dyDescent="0.25">
      <c r="A251" s="598"/>
      <c r="D251" s="1143" t="s">
        <v>34</v>
      </c>
      <c r="E251" s="1144"/>
      <c r="F251" s="1144"/>
      <c r="G251" s="1144"/>
      <c r="H251" s="1144"/>
      <c r="I251" s="1144"/>
      <c r="J251" s="1144"/>
      <c r="K251" s="1144"/>
      <c r="L251" s="1144"/>
      <c r="M251" s="1144"/>
      <c r="N251" s="1144"/>
      <c r="O251" s="1144"/>
      <c r="P251" s="1144"/>
      <c r="Q251" s="1144"/>
      <c r="R251" s="1144"/>
      <c r="S251" s="1144"/>
      <c r="T251" s="1144"/>
      <c r="U251" s="1144"/>
      <c r="V251" s="1144"/>
      <c r="W251" s="1144"/>
      <c r="X251" s="1144"/>
      <c r="Y251" s="1144"/>
      <c r="Z251" s="1144"/>
      <c r="AA251" s="1144"/>
      <c r="AB251" s="1144"/>
      <c r="AC251" s="1144"/>
      <c r="AD251" s="1144"/>
      <c r="AE251" s="1144"/>
      <c r="AF251" s="1144"/>
      <c r="AG251" s="1145"/>
      <c r="AH251" s="606"/>
    </row>
    <row r="252" spans="1:34" s="588" customFormat="1" ht="21.75" customHeight="1" x14ac:dyDescent="0.2">
      <c r="A252" s="598"/>
      <c r="D252" s="1081" t="s">
        <v>32</v>
      </c>
      <c r="E252" s="1082"/>
      <c r="F252" s="1082"/>
      <c r="G252" s="1082"/>
      <c r="H252" s="1082"/>
      <c r="I252" s="1083"/>
      <c r="J252" s="1371">
        <f>J234-J240-J246</f>
        <v>0</v>
      </c>
      <c r="K252" s="1371"/>
      <c r="L252" s="1371"/>
      <c r="M252" s="1371">
        <f>M234-M240-M246</f>
        <v>296.95999999999913</v>
      </c>
      <c r="N252" s="1371"/>
      <c r="O252" s="1371"/>
      <c r="P252" s="1371">
        <f>P234-P240-P246</f>
        <v>0</v>
      </c>
      <c r="Q252" s="1371"/>
      <c r="R252" s="1371"/>
      <c r="S252" s="1371">
        <f>S234-S240-S246</f>
        <v>0</v>
      </c>
      <c r="T252" s="1371"/>
      <c r="U252" s="1371"/>
      <c r="V252" s="1371">
        <f>V234-V240-V246</f>
        <v>0</v>
      </c>
      <c r="W252" s="1371"/>
      <c r="X252" s="1371"/>
      <c r="Y252" s="1371">
        <f>Y234-Y240-Y246</f>
        <v>0</v>
      </c>
      <c r="Z252" s="1371"/>
      <c r="AA252" s="1371"/>
      <c r="AB252" s="1371">
        <f>AB234-AB240-AB246</f>
        <v>0</v>
      </c>
      <c r="AC252" s="1371"/>
      <c r="AD252" s="1371"/>
      <c r="AE252" s="1087">
        <f>AE234-AE240-AE246</f>
        <v>296.95999999999913</v>
      </c>
      <c r="AF252" s="1088"/>
      <c r="AG252" s="1089"/>
    </row>
    <row r="253" spans="1:34" s="588" customFormat="1" ht="21.75" customHeight="1" thickBot="1" x14ac:dyDescent="0.25">
      <c r="A253" s="598"/>
      <c r="D253" s="1078" t="s">
        <v>30</v>
      </c>
      <c r="E253" s="1079"/>
      <c r="F253" s="1079"/>
      <c r="G253" s="1079"/>
      <c r="H253" s="1079"/>
      <c r="I253" s="1080"/>
      <c r="J253" s="1153">
        <f>J238-J244-J250</f>
        <v>0</v>
      </c>
      <c r="K253" s="1153"/>
      <c r="L253" s="1153"/>
      <c r="M253" s="1153">
        <f>M238-M244-M250</f>
        <v>0.43000000000029104</v>
      </c>
      <c r="N253" s="1153"/>
      <c r="O253" s="1153"/>
      <c r="P253" s="1153">
        <f>P238-P244-P250</f>
        <v>0</v>
      </c>
      <c r="Q253" s="1153"/>
      <c r="R253" s="1153"/>
      <c r="S253" s="1153">
        <f>S238-S244-S250</f>
        <v>0</v>
      </c>
      <c r="T253" s="1153"/>
      <c r="U253" s="1153"/>
      <c r="V253" s="1153">
        <f>V238-V244-V250</f>
        <v>0</v>
      </c>
      <c r="W253" s="1153"/>
      <c r="X253" s="1153"/>
      <c r="Y253" s="1153">
        <f>Y238-Y244-Y250</f>
        <v>3608</v>
      </c>
      <c r="Z253" s="1153"/>
      <c r="AA253" s="1153"/>
      <c r="AB253" s="1153">
        <f>AB238-AB244-AB250</f>
        <v>0</v>
      </c>
      <c r="AC253" s="1153"/>
      <c r="AD253" s="1153"/>
      <c r="AE253" s="1214">
        <f>AE238-AE244-AE250</f>
        <v>3608.4300000000003</v>
      </c>
      <c r="AF253" s="1215"/>
      <c r="AG253" s="1216"/>
    </row>
    <row r="254" spans="1:34" s="588" customFormat="1" x14ac:dyDescent="0.2">
      <c r="A254" s="598"/>
      <c r="D254" s="634"/>
      <c r="E254" s="634"/>
      <c r="F254" s="634"/>
      <c r="G254" s="634"/>
    </row>
    <row r="255" spans="1:34" s="588" customFormat="1" ht="14.25" customHeight="1" thickBot="1" x14ac:dyDescent="0.25">
      <c r="A255" s="598"/>
      <c r="D255" s="634"/>
      <c r="E255" s="634"/>
      <c r="F255" s="634"/>
      <c r="G255" s="634"/>
    </row>
    <row r="256" spans="1:34" s="588" customFormat="1" ht="15" thickBot="1" x14ac:dyDescent="0.25">
      <c r="A256" s="598" t="s">
        <v>1377</v>
      </c>
      <c r="D256" s="1134" t="s">
        <v>20</v>
      </c>
      <c r="E256" s="1135"/>
      <c r="F256" s="1135"/>
      <c r="G256" s="1135"/>
      <c r="H256" s="1135"/>
      <c r="I256" s="1136"/>
      <c r="J256" s="1186" t="s">
        <v>3</v>
      </c>
      <c r="K256" s="1187"/>
      <c r="L256" s="1187"/>
      <c r="M256" s="1187"/>
      <c r="N256" s="1187"/>
      <c r="O256" s="1187"/>
      <c r="P256" s="1187"/>
      <c r="Q256" s="1187"/>
      <c r="R256" s="1187"/>
      <c r="S256" s="1187"/>
      <c r="T256" s="1187"/>
      <c r="U256" s="1187"/>
      <c r="V256" s="1187"/>
      <c r="W256" s="1187"/>
      <c r="X256" s="1187"/>
      <c r="Y256" s="1187"/>
      <c r="Z256" s="1187"/>
      <c r="AA256" s="1187"/>
      <c r="AB256" s="1187"/>
      <c r="AC256" s="1187"/>
      <c r="AD256" s="1187"/>
      <c r="AE256" s="1187"/>
      <c r="AF256" s="1187"/>
      <c r="AG256" s="1188"/>
    </row>
    <row r="257" spans="1:34" s="588" customFormat="1" ht="15" thickBot="1" x14ac:dyDescent="0.25">
      <c r="A257" s="598"/>
      <c r="D257" s="1137"/>
      <c r="E257" s="1138"/>
      <c r="F257" s="1138"/>
      <c r="G257" s="1138"/>
      <c r="H257" s="1138"/>
      <c r="I257" s="1139"/>
      <c r="J257" s="1123" t="s">
        <v>405</v>
      </c>
      <c r="K257" s="1123"/>
      <c r="L257" s="1123"/>
      <c r="M257" s="1123" t="s">
        <v>21</v>
      </c>
      <c r="N257" s="1123"/>
      <c r="O257" s="1123"/>
      <c r="P257" s="1123" t="s">
        <v>406</v>
      </c>
      <c r="Q257" s="1123"/>
      <c r="R257" s="1123"/>
      <c r="S257" s="1123" t="s">
        <v>22</v>
      </c>
      <c r="T257" s="1123"/>
      <c r="U257" s="1123"/>
      <c r="V257" s="1123" t="s">
        <v>23</v>
      </c>
      <c r="W257" s="1123"/>
      <c r="X257" s="1123"/>
      <c r="Y257" s="1123" t="s">
        <v>407</v>
      </c>
      <c r="Z257" s="1123"/>
      <c r="AA257" s="1123"/>
      <c r="AB257" s="1123" t="s">
        <v>24</v>
      </c>
      <c r="AC257" s="1123"/>
      <c r="AD257" s="1123"/>
      <c r="AE257" s="1124" t="s">
        <v>14</v>
      </c>
      <c r="AF257" s="1125"/>
      <c r="AG257" s="1126"/>
    </row>
    <row r="258" spans="1:34" s="588" customFormat="1" ht="15" thickBot="1" x14ac:dyDescent="0.25">
      <c r="A258" s="598"/>
      <c r="D258" s="1143" t="s">
        <v>25</v>
      </c>
      <c r="E258" s="1144"/>
      <c r="F258" s="1144"/>
      <c r="G258" s="1144"/>
      <c r="H258" s="1144"/>
      <c r="I258" s="1144"/>
      <c r="J258" s="1144"/>
      <c r="K258" s="1144"/>
      <c r="L258" s="1144"/>
      <c r="M258" s="1144"/>
      <c r="N258" s="1144"/>
      <c r="O258" s="1144"/>
      <c r="P258" s="1144"/>
      <c r="Q258" s="1144"/>
      <c r="R258" s="1144"/>
      <c r="S258" s="1144"/>
      <c r="T258" s="1144"/>
      <c r="U258" s="1144"/>
      <c r="V258" s="1144"/>
      <c r="W258" s="1144"/>
      <c r="X258" s="1144"/>
      <c r="Y258" s="1144"/>
      <c r="Z258" s="1144"/>
      <c r="AA258" s="1144"/>
      <c r="AB258" s="1144"/>
      <c r="AC258" s="1144"/>
      <c r="AD258" s="1144"/>
      <c r="AE258" s="1144"/>
      <c r="AF258" s="1144"/>
      <c r="AG258" s="1145"/>
      <c r="AH258" s="606"/>
    </row>
    <row r="259" spans="1:34" s="588" customFormat="1" ht="21.75" customHeight="1" x14ac:dyDescent="0.2">
      <c r="A259" s="598"/>
      <c r="D259" s="1081" t="s">
        <v>26</v>
      </c>
      <c r="E259" s="1082"/>
      <c r="F259" s="1082"/>
      <c r="G259" s="1082"/>
      <c r="H259" s="1082"/>
      <c r="I259" s="1083"/>
      <c r="J259" s="1199"/>
      <c r="K259" s="1199"/>
      <c r="L259" s="1199"/>
      <c r="M259" s="1199">
        <v>23975</v>
      </c>
      <c r="N259" s="1199"/>
      <c r="O259" s="1199"/>
      <c r="P259" s="1199"/>
      <c r="Q259" s="1199"/>
      <c r="R259" s="1199"/>
      <c r="S259" s="1199"/>
      <c r="T259" s="1199"/>
      <c r="U259" s="1199"/>
      <c r="V259" s="1199"/>
      <c r="W259" s="1199"/>
      <c r="X259" s="1199"/>
      <c r="Y259" s="1199"/>
      <c r="Z259" s="1199"/>
      <c r="AA259" s="1199"/>
      <c r="AB259" s="1199"/>
      <c r="AC259" s="1199"/>
      <c r="AD259" s="1199"/>
      <c r="AE259" s="1087">
        <f>SUM(J259:AD259)</f>
        <v>23975</v>
      </c>
      <c r="AF259" s="1088"/>
      <c r="AG259" s="1089"/>
    </row>
    <row r="260" spans="1:34" s="588" customFormat="1" x14ac:dyDescent="0.2">
      <c r="A260" s="598"/>
      <c r="D260" s="1074" t="s">
        <v>27</v>
      </c>
      <c r="E260" s="1075"/>
      <c r="F260" s="1075"/>
      <c r="G260" s="1075"/>
      <c r="H260" s="1075"/>
      <c r="I260" s="1076"/>
      <c r="J260" s="1108"/>
      <c r="K260" s="1108"/>
      <c r="L260" s="1108"/>
      <c r="M260" s="1108"/>
      <c r="N260" s="1108"/>
      <c r="O260" s="1108"/>
      <c r="P260" s="1108"/>
      <c r="Q260" s="1108"/>
      <c r="R260" s="1108"/>
      <c r="S260" s="1108"/>
      <c r="T260" s="1108"/>
      <c r="U260" s="1108"/>
      <c r="V260" s="1108"/>
      <c r="W260" s="1108"/>
      <c r="X260" s="1108"/>
      <c r="Y260" s="1108"/>
      <c r="Z260" s="1108"/>
      <c r="AA260" s="1108"/>
      <c r="AB260" s="1108"/>
      <c r="AC260" s="1108"/>
      <c r="AD260" s="1108"/>
      <c r="AE260" s="1084">
        <f>SUM(J260:AD260)</f>
        <v>0</v>
      </c>
      <c r="AF260" s="1085"/>
      <c r="AG260" s="1086"/>
    </row>
    <row r="261" spans="1:34" s="588" customFormat="1" ht="14.25" customHeight="1" x14ac:dyDescent="0.2">
      <c r="A261" s="598"/>
      <c r="D261" s="1074" t="s">
        <v>28</v>
      </c>
      <c r="E261" s="1075"/>
      <c r="F261" s="1075"/>
      <c r="G261" s="1075"/>
      <c r="H261" s="1075"/>
      <c r="I261" s="1076"/>
      <c r="J261" s="1108"/>
      <c r="K261" s="1108"/>
      <c r="L261" s="1108"/>
      <c r="M261" s="1108"/>
      <c r="N261" s="1108"/>
      <c r="O261" s="1108"/>
      <c r="P261" s="1108"/>
      <c r="Q261" s="1108"/>
      <c r="R261" s="1108"/>
      <c r="S261" s="1108"/>
      <c r="T261" s="1108"/>
      <c r="U261" s="1108"/>
      <c r="V261" s="1108"/>
      <c r="W261" s="1108"/>
      <c r="X261" s="1108"/>
      <c r="Y261" s="1108"/>
      <c r="Z261" s="1108"/>
      <c r="AA261" s="1108"/>
      <c r="AB261" s="1108"/>
      <c r="AC261" s="1108"/>
      <c r="AD261" s="1108"/>
      <c r="AE261" s="1084">
        <f t="shared" ref="AE261" si="22">SUM(J261:AD261)</f>
        <v>0</v>
      </c>
      <c r="AF261" s="1085"/>
      <c r="AG261" s="1086"/>
    </row>
    <row r="262" spans="1:34" s="588" customFormat="1" ht="15" customHeight="1" x14ac:dyDescent="0.2">
      <c r="A262" s="598"/>
      <c r="D262" s="1074" t="s">
        <v>29</v>
      </c>
      <c r="E262" s="1075"/>
      <c r="F262" s="1075"/>
      <c r="G262" s="1075"/>
      <c r="H262" s="1075"/>
      <c r="I262" s="1076"/>
      <c r="J262" s="1108"/>
      <c r="K262" s="1108"/>
      <c r="L262" s="1108"/>
      <c r="M262" s="1108"/>
      <c r="N262" s="1108"/>
      <c r="O262" s="1108"/>
      <c r="P262" s="1108"/>
      <c r="Q262" s="1108"/>
      <c r="R262" s="1108"/>
      <c r="S262" s="1108"/>
      <c r="T262" s="1108"/>
      <c r="U262" s="1108"/>
      <c r="V262" s="1108"/>
      <c r="W262" s="1108"/>
      <c r="X262" s="1108"/>
      <c r="Y262" s="1108"/>
      <c r="Z262" s="1108"/>
      <c r="AA262" s="1108"/>
      <c r="AB262" s="1108"/>
      <c r="AC262" s="1108"/>
      <c r="AD262" s="1108"/>
      <c r="AE262" s="1084">
        <f>SUM(J262:AD262)</f>
        <v>0</v>
      </c>
      <c r="AF262" s="1085"/>
      <c r="AG262" s="1086"/>
    </row>
    <row r="263" spans="1:34" s="588" customFormat="1" ht="21.75" customHeight="1" thickBot="1" x14ac:dyDescent="0.25">
      <c r="A263" s="598"/>
      <c r="D263" s="1078" t="s">
        <v>30</v>
      </c>
      <c r="E263" s="1079"/>
      <c r="F263" s="1079"/>
      <c r="G263" s="1079"/>
      <c r="H263" s="1079"/>
      <c r="I263" s="1080"/>
      <c r="J263" s="1153">
        <f>J259+J260-J261+J262</f>
        <v>0</v>
      </c>
      <c r="K263" s="1153"/>
      <c r="L263" s="1153"/>
      <c r="M263" s="1153">
        <f t="shared" ref="M263" si="23">M259+M260-M261+M262</f>
        <v>23975</v>
      </c>
      <c r="N263" s="1153"/>
      <c r="O263" s="1153"/>
      <c r="P263" s="1153">
        <f t="shared" ref="P263" si="24">P259+P260-P261+P262</f>
        <v>0</v>
      </c>
      <c r="Q263" s="1153"/>
      <c r="R263" s="1153"/>
      <c r="S263" s="1153">
        <f t="shared" ref="S263" si="25">S259+S260-S261+S262</f>
        <v>0</v>
      </c>
      <c r="T263" s="1153"/>
      <c r="U263" s="1153"/>
      <c r="V263" s="1153">
        <f t="shared" ref="V263" si="26">V259+V260-V261+V262</f>
        <v>0</v>
      </c>
      <c r="W263" s="1153"/>
      <c r="X263" s="1153"/>
      <c r="Y263" s="1153">
        <f t="shared" ref="Y263" si="27">Y259+Y260-Y261+Y262</f>
        <v>0</v>
      </c>
      <c r="Z263" s="1153"/>
      <c r="AA263" s="1153"/>
      <c r="AB263" s="1153">
        <f t="shared" ref="AB263" si="28">AB259+AB260-AB261+AB262</f>
        <v>0</v>
      </c>
      <c r="AC263" s="1153"/>
      <c r="AD263" s="1153"/>
      <c r="AE263" s="1214">
        <f t="shared" ref="AE263" si="29">AE259+AE260-AE261+AE262</f>
        <v>23975</v>
      </c>
      <c r="AF263" s="1215"/>
      <c r="AG263" s="1216"/>
    </row>
    <row r="264" spans="1:34" s="588" customFormat="1" ht="14.25" customHeight="1" thickBot="1" x14ac:dyDescent="0.25">
      <c r="A264" s="598"/>
      <c r="D264" s="1143" t="s">
        <v>31</v>
      </c>
      <c r="E264" s="1144"/>
      <c r="F264" s="1144"/>
      <c r="G264" s="1144"/>
      <c r="H264" s="1144"/>
      <c r="I264" s="1144"/>
      <c r="J264" s="1144"/>
      <c r="K264" s="1144"/>
      <c r="L264" s="1144"/>
      <c r="M264" s="1144"/>
      <c r="N264" s="1144"/>
      <c r="O264" s="1144"/>
      <c r="P264" s="1144"/>
      <c r="Q264" s="1144"/>
      <c r="R264" s="1144"/>
      <c r="S264" s="1144"/>
      <c r="T264" s="1144"/>
      <c r="U264" s="1144"/>
      <c r="V264" s="1144"/>
      <c r="W264" s="1144"/>
      <c r="X264" s="1144"/>
      <c r="Y264" s="1144"/>
      <c r="Z264" s="1144"/>
      <c r="AA264" s="1144"/>
      <c r="AB264" s="1144"/>
      <c r="AC264" s="1144"/>
      <c r="AD264" s="1144"/>
      <c r="AE264" s="1144"/>
      <c r="AF264" s="1144"/>
      <c r="AG264" s="1145"/>
      <c r="AH264" s="606"/>
    </row>
    <row r="265" spans="1:34" s="588" customFormat="1" ht="21.75" customHeight="1" x14ac:dyDescent="0.2">
      <c r="A265" s="598"/>
      <c r="D265" s="1081" t="s">
        <v>32</v>
      </c>
      <c r="E265" s="1082"/>
      <c r="F265" s="1082"/>
      <c r="G265" s="1082"/>
      <c r="H265" s="1082"/>
      <c r="I265" s="1083"/>
      <c r="J265" s="1093"/>
      <c r="K265" s="1094"/>
      <c r="L265" s="1095"/>
      <c r="M265" s="1093">
        <v>20886</v>
      </c>
      <c r="N265" s="1094"/>
      <c r="O265" s="1095"/>
      <c r="P265" s="1093"/>
      <c r="Q265" s="1094"/>
      <c r="R265" s="1095"/>
      <c r="S265" s="1093"/>
      <c r="T265" s="1094"/>
      <c r="U265" s="1095"/>
      <c r="V265" s="1093"/>
      <c r="W265" s="1094"/>
      <c r="X265" s="1095"/>
      <c r="Y265" s="1093"/>
      <c r="Z265" s="1094"/>
      <c r="AA265" s="1095"/>
      <c r="AB265" s="1093"/>
      <c r="AC265" s="1094"/>
      <c r="AD265" s="1095"/>
      <c r="AE265" s="1087">
        <f>SUM(J265:AD265)</f>
        <v>20886</v>
      </c>
      <c r="AF265" s="1088"/>
      <c r="AG265" s="1089"/>
    </row>
    <row r="266" spans="1:34" s="588" customFormat="1" ht="14.25" customHeight="1" x14ac:dyDescent="0.2">
      <c r="A266" s="598"/>
      <c r="D266" s="1074" t="s">
        <v>27</v>
      </c>
      <c r="E266" s="1075"/>
      <c r="F266" s="1075"/>
      <c r="G266" s="1075"/>
      <c r="H266" s="1075"/>
      <c r="I266" s="1076"/>
      <c r="J266" s="1120"/>
      <c r="K266" s="1121"/>
      <c r="L266" s="1122"/>
      <c r="M266" s="1120">
        <v>2792</v>
      </c>
      <c r="N266" s="1121"/>
      <c r="O266" s="1122"/>
      <c r="P266" s="1120"/>
      <c r="Q266" s="1121"/>
      <c r="R266" s="1122"/>
      <c r="S266" s="1120"/>
      <c r="T266" s="1121"/>
      <c r="U266" s="1122"/>
      <c r="V266" s="1120"/>
      <c r="W266" s="1121"/>
      <c r="X266" s="1122"/>
      <c r="Y266" s="1120"/>
      <c r="Z266" s="1121"/>
      <c r="AA266" s="1122"/>
      <c r="AB266" s="1120"/>
      <c r="AC266" s="1121"/>
      <c r="AD266" s="1122"/>
      <c r="AE266" s="1084">
        <f>SUM(J266:AD266)</f>
        <v>2792</v>
      </c>
      <c r="AF266" s="1085"/>
      <c r="AG266" s="1086"/>
    </row>
    <row r="267" spans="1:34" s="588" customFormat="1" ht="14.25" customHeight="1" x14ac:dyDescent="0.2">
      <c r="A267" s="598"/>
      <c r="D267" s="1074" t="s">
        <v>28</v>
      </c>
      <c r="E267" s="1075"/>
      <c r="F267" s="1075"/>
      <c r="G267" s="1075"/>
      <c r="H267" s="1075"/>
      <c r="I267" s="1076"/>
      <c r="J267" s="1120"/>
      <c r="K267" s="1121"/>
      <c r="L267" s="1122"/>
      <c r="M267" s="1120"/>
      <c r="N267" s="1121"/>
      <c r="O267" s="1122"/>
      <c r="P267" s="1120"/>
      <c r="Q267" s="1121"/>
      <c r="R267" s="1122"/>
      <c r="S267" s="1120"/>
      <c r="T267" s="1121"/>
      <c r="U267" s="1122"/>
      <c r="V267" s="1120"/>
      <c r="W267" s="1121"/>
      <c r="X267" s="1122"/>
      <c r="Y267" s="1120"/>
      <c r="Z267" s="1121"/>
      <c r="AA267" s="1122"/>
      <c r="AB267" s="1120"/>
      <c r="AC267" s="1121"/>
      <c r="AD267" s="1122"/>
      <c r="AE267" s="1084">
        <f>SUM(J267:AD267)</f>
        <v>0</v>
      </c>
      <c r="AF267" s="1085"/>
      <c r="AG267" s="1086"/>
    </row>
    <row r="268" spans="1:34" s="588" customFormat="1" ht="14.25" customHeight="1" x14ac:dyDescent="0.2">
      <c r="A268" s="598"/>
      <c r="D268" s="1074" t="s">
        <v>29</v>
      </c>
      <c r="E268" s="1075"/>
      <c r="F268" s="1075"/>
      <c r="G268" s="1075"/>
      <c r="H268" s="1075"/>
      <c r="I268" s="1076"/>
      <c r="J268" s="1108"/>
      <c r="K268" s="1108"/>
      <c r="L268" s="1108"/>
      <c r="M268" s="1108"/>
      <c r="N268" s="1108"/>
      <c r="O268" s="1108"/>
      <c r="P268" s="1108"/>
      <c r="Q268" s="1108"/>
      <c r="R268" s="1108"/>
      <c r="S268" s="1108"/>
      <c r="T268" s="1108"/>
      <c r="U268" s="1108"/>
      <c r="V268" s="1108"/>
      <c r="W268" s="1108"/>
      <c r="X268" s="1108"/>
      <c r="Y268" s="1108"/>
      <c r="Z268" s="1108"/>
      <c r="AA268" s="1108"/>
      <c r="AB268" s="1108"/>
      <c r="AC268" s="1108"/>
      <c r="AD268" s="1108"/>
      <c r="AE268" s="1084">
        <f>SUM(J268:AD268)</f>
        <v>0</v>
      </c>
      <c r="AF268" s="1085"/>
      <c r="AG268" s="1086"/>
    </row>
    <row r="269" spans="1:34" s="588" customFormat="1" ht="21.75" customHeight="1" thickBot="1" x14ac:dyDescent="0.25">
      <c r="A269" s="598"/>
      <c r="D269" s="1078" t="s">
        <v>30</v>
      </c>
      <c r="E269" s="1079"/>
      <c r="F269" s="1079"/>
      <c r="G269" s="1079"/>
      <c r="H269" s="1079"/>
      <c r="I269" s="1080"/>
      <c r="J269" s="1153">
        <f>J265+J266-J267+J268</f>
        <v>0</v>
      </c>
      <c r="K269" s="1153"/>
      <c r="L269" s="1153"/>
      <c r="M269" s="1153">
        <f t="shared" ref="M269" si="30">M265+M266-M267+M268</f>
        <v>23678</v>
      </c>
      <c r="N269" s="1153"/>
      <c r="O269" s="1153"/>
      <c r="P269" s="1153">
        <f t="shared" ref="P269" si="31">P265+P266-P267+P268</f>
        <v>0</v>
      </c>
      <c r="Q269" s="1153"/>
      <c r="R269" s="1153"/>
      <c r="S269" s="1153">
        <f t="shared" ref="S269" si="32">S265+S266-S267+S268</f>
        <v>0</v>
      </c>
      <c r="T269" s="1153"/>
      <c r="U269" s="1153"/>
      <c r="V269" s="1153">
        <f t="shared" ref="V269" si="33">V265+V266-V267+V268</f>
        <v>0</v>
      </c>
      <c r="W269" s="1153"/>
      <c r="X269" s="1153"/>
      <c r="Y269" s="1153">
        <f t="shared" ref="Y269" si="34">Y265+Y266-Y267+Y268</f>
        <v>0</v>
      </c>
      <c r="Z269" s="1153"/>
      <c r="AA269" s="1153"/>
      <c r="AB269" s="1153">
        <f t="shared" ref="AB269" si="35">AB265+AB266-AB267+AB268</f>
        <v>0</v>
      </c>
      <c r="AC269" s="1153"/>
      <c r="AD269" s="1153"/>
      <c r="AE269" s="1214">
        <f t="shared" ref="AE269" si="36">AE265+AE266-AE267+AE268</f>
        <v>23678</v>
      </c>
      <c r="AF269" s="1215"/>
      <c r="AG269" s="1216"/>
    </row>
    <row r="270" spans="1:34" s="588" customFormat="1" ht="14.25" customHeight="1" thickBot="1" x14ac:dyDescent="0.25">
      <c r="A270" s="598"/>
      <c r="D270" s="1143" t="s">
        <v>33</v>
      </c>
      <c r="E270" s="1144"/>
      <c r="F270" s="1144"/>
      <c r="G270" s="1144"/>
      <c r="H270" s="1144"/>
      <c r="I270" s="1144"/>
      <c r="J270" s="1144"/>
      <c r="K270" s="1144"/>
      <c r="L270" s="1144"/>
      <c r="M270" s="1144"/>
      <c r="N270" s="1144"/>
      <c r="O270" s="1144"/>
      <c r="P270" s="1144"/>
      <c r="Q270" s="1144"/>
      <c r="R270" s="1144"/>
      <c r="S270" s="1144"/>
      <c r="T270" s="1144"/>
      <c r="U270" s="1144"/>
      <c r="V270" s="1144"/>
      <c r="W270" s="1144"/>
      <c r="X270" s="1144"/>
      <c r="Y270" s="1144"/>
      <c r="Z270" s="1144"/>
      <c r="AA270" s="1144"/>
      <c r="AB270" s="1144"/>
      <c r="AC270" s="1144"/>
      <c r="AD270" s="1144"/>
      <c r="AE270" s="1144"/>
      <c r="AF270" s="1144"/>
      <c r="AG270" s="1145"/>
      <c r="AH270" s="606"/>
    </row>
    <row r="271" spans="1:34" s="588" customFormat="1" ht="21.75" customHeight="1" x14ac:dyDescent="0.2">
      <c r="A271" s="598"/>
      <c r="D271" s="1081" t="s">
        <v>32</v>
      </c>
      <c r="E271" s="1082"/>
      <c r="F271" s="1082"/>
      <c r="G271" s="1082"/>
      <c r="H271" s="1082"/>
      <c r="I271" s="1083"/>
      <c r="J271" s="1093"/>
      <c r="K271" s="1094"/>
      <c r="L271" s="1095"/>
      <c r="M271" s="1093"/>
      <c r="N271" s="1094"/>
      <c r="O271" s="1095"/>
      <c r="P271" s="1093"/>
      <c r="Q271" s="1094"/>
      <c r="R271" s="1095"/>
      <c r="S271" s="1093"/>
      <c r="T271" s="1094"/>
      <c r="U271" s="1095"/>
      <c r="V271" s="1093"/>
      <c r="W271" s="1094"/>
      <c r="X271" s="1095"/>
      <c r="Y271" s="1093"/>
      <c r="Z271" s="1094"/>
      <c r="AA271" s="1095"/>
      <c r="AB271" s="1093"/>
      <c r="AC271" s="1094"/>
      <c r="AD271" s="1095"/>
      <c r="AE271" s="1087">
        <f>SUM(J271:AD271)</f>
        <v>0</v>
      </c>
      <c r="AF271" s="1088"/>
      <c r="AG271" s="1089"/>
    </row>
    <row r="272" spans="1:34" s="588" customFormat="1" ht="14.25" customHeight="1" x14ac:dyDescent="0.2">
      <c r="A272" s="598"/>
      <c r="D272" s="1074" t="s">
        <v>27</v>
      </c>
      <c r="E272" s="1075"/>
      <c r="F272" s="1075"/>
      <c r="G272" s="1075"/>
      <c r="H272" s="1075"/>
      <c r="I272" s="1076"/>
      <c r="J272" s="1120"/>
      <c r="K272" s="1121"/>
      <c r="L272" s="1122"/>
      <c r="M272" s="1120"/>
      <c r="N272" s="1121"/>
      <c r="O272" s="1122"/>
      <c r="P272" s="1120"/>
      <c r="Q272" s="1121"/>
      <c r="R272" s="1122"/>
      <c r="S272" s="1120"/>
      <c r="T272" s="1121"/>
      <c r="U272" s="1122"/>
      <c r="V272" s="1120"/>
      <c r="W272" s="1121"/>
      <c r="X272" s="1122"/>
      <c r="Y272" s="1120"/>
      <c r="Z272" s="1121"/>
      <c r="AA272" s="1122"/>
      <c r="AB272" s="1120"/>
      <c r="AC272" s="1121"/>
      <c r="AD272" s="1122"/>
      <c r="AE272" s="1084">
        <f>SUM(J272:AD272)</f>
        <v>0</v>
      </c>
      <c r="AF272" s="1085"/>
      <c r="AG272" s="1086"/>
    </row>
    <row r="273" spans="1:34" s="588" customFormat="1" ht="14.25" customHeight="1" x14ac:dyDescent="0.2">
      <c r="A273" s="598"/>
      <c r="D273" s="1074" t="s">
        <v>28</v>
      </c>
      <c r="E273" s="1075"/>
      <c r="F273" s="1075"/>
      <c r="G273" s="1075"/>
      <c r="H273" s="1075"/>
      <c r="I273" s="1076"/>
      <c r="J273" s="1120"/>
      <c r="K273" s="1121"/>
      <c r="L273" s="1122"/>
      <c r="M273" s="1120"/>
      <c r="N273" s="1121"/>
      <c r="O273" s="1122"/>
      <c r="P273" s="1120"/>
      <c r="Q273" s="1121"/>
      <c r="R273" s="1122"/>
      <c r="S273" s="1120"/>
      <c r="T273" s="1121"/>
      <c r="U273" s="1122"/>
      <c r="V273" s="1120"/>
      <c r="W273" s="1121"/>
      <c r="X273" s="1122"/>
      <c r="Y273" s="1120"/>
      <c r="Z273" s="1121"/>
      <c r="AA273" s="1122"/>
      <c r="AB273" s="1120"/>
      <c r="AC273" s="1121"/>
      <c r="AD273" s="1122"/>
      <c r="AE273" s="1084">
        <f>SUM(J272:AD272)</f>
        <v>0</v>
      </c>
      <c r="AF273" s="1085"/>
      <c r="AG273" s="1086"/>
    </row>
    <row r="274" spans="1:34" s="588" customFormat="1" ht="14.25" customHeight="1" x14ac:dyDescent="0.2">
      <c r="A274" s="598"/>
      <c r="D274" s="1074" t="s">
        <v>29</v>
      </c>
      <c r="E274" s="1075"/>
      <c r="F274" s="1075"/>
      <c r="G274" s="1075"/>
      <c r="H274" s="1075"/>
      <c r="I274" s="1076"/>
      <c r="J274" s="1108"/>
      <c r="K274" s="1108"/>
      <c r="L274" s="1108"/>
      <c r="M274" s="1108"/>
      <c r="N274" s="1108"/>
      <c r="O274" s="1108"/>
      <c r="P274" s="1108"/>
      <c r="Q274" s="1108"/>
      <c r="R274" s="1108"/>
      <c r="S274" s="1108"/>
      <c r="T274" s="1108"/>
      <c r="U274" s="1108"/>
      <c r="V274" s="1108"/>
      <c r="W274" s="1108"/>
      <c r="X274" s="1108"/>
      <c r="Y274" s="1108"/>
      <c r="Z274" s="1108"/>
      <c r="AA274" s="1108"/>
      <c r="AB274" s="1108"/>
      <c r="AC274" s="1108"/>
      <c r="AD274" s="1108"/>
      <c r="AE274" s="1084">
        <f>SUM(J274:AD274)</f>
        <v>0</v>
      </c>
      <c r="AF274" s="1085"/>
      <c r="AG274" s="1086"/>
    </row>
    <row r="275" spans="1:34" s="588" customFormat="1" ht="21.75" customHeight="1" thickBot="1" x14ac:dyDescent="0.25">
      <c r="A275" s="598"/>
      <c r="D275" s="1078" t="s">
        <v>30</v>
      </c>
      <c r="E275" s="1079"/>
      <c r="F275" s="1079"/>
      <c r="G275" s="1079"/>
      <c r="H275" s="1079"/>
      <c r="I275" s="1080"/>
      <c r="J275" s="1153">
        <f>J271+J272-J273+J274</f>
        <v>0</v>
      </c>
      <c r="K275" s="1153"/>
      <c r="L275" s="1153"/>
      <c r="M275" s="1153">
        <f t="shared" ref="M275" si="37">M271+M272-M273+M274</f>
        <v>0</v>
      </c>
      <c r="N275" s="1153"/>
      <c r="O275" s="1153"/>
      <c r="P275" s="1153">
        <f t="shared" ref="P275" si="38">P271+P272-P273+P274</f>
        <v>0</v>
      </c>
      <c r="Q275" s="1153"/>
      <c r="R275" s="1153"/>
      <c r="S275" s="1153">
        <f t="shared" ref="S275" si="39">S271+S272-S273+S274</f>
        <v>0</v>
      </c>
      <c r="T275" s="1153"/>
      <c r="U275" s="1153"/>
      <c r="V275" s="1153">
        <f t="shared" ref="V275" si="40">V271+V272-V273+V274</f>
        <v>0</v>
      </c>
      <c r="W275" s="1153"/>
      <c r="X275" s="1153"/>
      <c r="Y275" s="1153">
        <f t="shared" ref="Y275" si="41">Y271+Y272-Y273+Y274</f>
        <v>0</v>
      </c>
      <c r="Z275" s="1153"/>
      <c r="AA275" s="1153"/>
      <c r="AB275" s="1153">
        <f t="shared" ref="AB275" si="42">AB271+AB272-AB273+AB274</f>
        <v>0</v>
      </c>
      <c r="AC275" s="1153"/>
      <c r="AD275" s="1153"/>
      <c r="AE275" s="1214">
        <f t="shared" ref="AE275" si="43">AE271+AE272-AE273+AE274</f>
        <v>0</v>
      </c>
      <c r="AF275" s="1215"/>
      <c r="AG275" s="1216"/>
    </row>
    <row r="276" spans="1:34" s="588" customFormat="1" ht="14.25" customHeight="1" thickBot="1" x14ac:dyDescent="0.25">
      <c r="A276" s="598"/>
      <c r="D276" s="1143" t="s">
        <v>34</v>
      </c>
      <c r="E276" s="1144"/>
      <c r="F276" s="1144"/>
      <c r="G276" s="1144"/>
      <c r="H276" s="1144"/>
      <c r="I276" s="1144"/>
      <c r="J276" s="1144"/>
      <c r="K276" s="1144"/>
      <c r="L276" s="1144"/>
      <c r="M276" s="1144"/>
      <c r="N276" s="1144"/>
      <c r="O276" s="1144"/>
      <c r="P276" s="1144"/>
      <c r="Q276" s="1144"/>
      <c r="R276" s="1144"/>
      <c r="S276" s="1144"/>
      <c r="T276" s="1144"/>
      <c r="U276" s="1144"/>
      <c r="V276" s="1144"/>
      <c r="W276" s="1144"/>
      <c r="X276" s="1144"/>
      <c r="Y276" s="1144"/>
      <c r="Z276" s="1144"/>
      <c r="AA276" s="1144"/>
      <c r="AB276" s="1144"/>
      <c r="AC276" s="1144"/>
      <c r="AD276" s="1144"/>
      <c r="AE276" s="1144"/>
      <c r="AF276" s="1144"/>
      <c r="AG276" s="1145"/>
      <c r="AH276" s="606"/>
    </row>
    <row r="277" spans="1:34" s="588" customFormat="1" ht="21.75" customHeight="1" x14ac:dyDescent="0.2">
      <c r="A277" s="598"/>
      <c r="D277" s="1081" t="s">
        <v>32</v>
      </c>
      <c r="E277" s="1082"/>
      <c r="F277" s="1082"/>
      <c r="G277" s="1082"/>
      <c r="H277" s="1082"/>
      <c r="I277" s="1083"/>
      <c r="J277" s="1371">
        <f>J259-J265-J271</f>
        <v>0</v>
      </c>
      <c r="K277" s="1371"/>
      <c r="L277" s="1371"/>
      <c r="M277" s="1371">
        <f>M259-M265-M271</f>
        <v>3089</v>
      </c>
      <c r="N277" s="1371"/>
      <c r="O277" s="1371"/>
      <c r="P277" s="1371">
        <f>P259-P265-P271</f>
        <v>0</v>
      </c>
      <c r="Q277" s="1371"/>
      <c r="R277" s="1371"/>
      <c r="S277" s="1371">
        <f>S259-S265-S271</f>
        <v>0</v>
      </c>
      <c r="T277" s="1371"/>
      <c r="U277" s="1371"/>
      <c r="V277" s="1371">
        <f>V259-V265-V271</f>
        <v>0</v>
      </c>
      <c r="W277" s="1371"/>
      <c r="X277" s="1371"/>
      <c r="Y277" s="1371">
        <f>Y259-Y265-Y271</f>
        <v>0</v>
      </c>
      <c r="Z277" s="1371"/>
      <c r="AA277" s="1371"/>
      <c r="AB277" s="1371">
        <f>AB259-AB265-AB271</f>
        <v>0</v>
      </c>
      <c r="AC277" s="1371"/>
      <c r="AD277" s="1371"/>
      <c r="AE277" s="1087">
        <f>AE259-AE265-AE271</f>
        <v>3089</v>
      </c>
      <c r="AF277" s="1088"/>
      <c r="AG277" s="1089"/>
    </row>
    <row r="278" spans="1:34" s="588" customFormat="1" ht="21.75" customHeight="1" thickBot="1" x14ac:dyDescent="0.25">
      <c r="A278" s="598"/>
      <c r="D278" s="1078" t="s">
        <v>30</v>
      </c>
      <c r="E278" s="1079"/>
      <c r="F278" s="1079"/>
      <c r="G278" s="1079"/>
      <c r="H278" s="1079"/>
      <c r="I278" s="1080"/>
      <c r="J278" s="1153">
        <f>J263-J269-J275</f>
        <v>0</v>
      </c>
      <c r="K278" s="1153"/>
      <c r="L278" s="1153"/>
      <c r="M278" s="1153">
        <f>M263-M269-M275</f>
        <v>297</v>
      </c>
      <c r="N278" s="1153"/>
      <c r="O278" s="1153"/>
      <c r="P278" s="1153">
        <f>P263-P269-P275</f>
        <v>0</v>
      </c>
      <c r="Q278" s="1153"/>
      <c r="R278" s="1153"/>
      <c r="S278" s="1153">
        <f>S263-S269-S275</f>
        <v>0</v>
      </c>
      <c r="T278" s="1153"/>
      <c r="U278" s="1153"/>
      <c r="V278" s="1153">
        <f>V263-V269-V275</f>
        <v>0</v>
      </c>
      <c r="W278" s="1153"/>
      <c r="X278" s="1153"/>
      <c r="Y278" s="1153">
        <f>Y263-Y269-Y275</f>
        <v>0</v>
      </c>
      <c r="Z278" s="1153"/>
      <c r="AA278" s="1153"/>
      <c r="AB278" s="1153">
        <f>AB263-AB269-AB275</f>
        <v>0</v>
      </c>
      <c r="AC278" s="1153"/>
      <c r="AD278" s="1153"/>
      <c r="AE278" s="1214">
        <f>AE263-AE269-AE275</f>
        <v>297</v>
      </c>
      <c r="AF278" s="1215"/>
      <c r="AG278" s="1216"/>
    </row>
    <row r="279" spans="1:34" s="588" customFormat="1" ht="14.25" customHeight="1" x14ac:dyDescent="0.2">
      <c r="A279" s="598"/>
      <c r="D279" s="634"/>
      <c r="E279" s="634"/>
      <c r="F279" s="634"/>
      <c r="G279" s="634"/>
    </row>
    <row r="280" spans="1:34" s="588" customFormat="1" ht="14.25" customHeight="1" x14ac:dyDescent="0.2">
      <c r="A280" s="598"/>
      <c r="D280" s="634"/>
      <c r="E280" s="634"/>
      <c r="F280" s="634"/>
      <c r="G280" s="634"/>
    </row>
    <row r="281" spans="1:34" s="588" customFormat="1" x14ac:dyDescent="0.2">
      <c r="A281" s="598"/>
      <c r="D281" s="634"/>
      <c r="E281" s="634"/>
      <c r="F281" s="634"/>
      <c r="G281" s="634"/>
    </row>
    <row r="282" spans="1:34" s="588" customFormat="1" ht="15" thickBot="1" x14ac:dyDescent="0.25">
      <c r="A282" s="598"/>
    </row>
    <row r="283" spans="1:34" s="588" customFormat="1" ht="31.5" customHeight="1" thickBot="1" x14ac:dyDescent="0.25">
      <c r="A283" s="598">
        <v>4</v>
      </c>
      <c r="D283" s="1186" t="s">
        <v>20</v>
      </c>
      <c r="E283" s="1187"/>
      <c r="F283" s="1187"/>
      <c r="G283" s="1187"/>
      <c r="H283" s="1187"/>
      <c r="I283" s="1187"/>
      <c r="J283" s="1187"/>
      <c r="K283" s="1187"/>
      <c r="L283" s="1187"/>
      <c r="M283" s="1187"/>
      <c r="N283" s="1187"/>
      <c r="O283" s="1187"/>
      <c r="P283" s="1187"/>
      <c r="Q283" s="1187"/>
      <c r="R283" s="1188"/>
      <c r="S283" s="1186" t="s">
        <v>36</v>
      </c>
      <c r="T283" s="1187"/>
      <c r="U283" s="1187"/>
      <c r="V283" s="1187"/>
      <c r="W283" s="1187"/>
      <c r="X283" s="1187"/>
      <c r="Y283" s="1187"/>
      <c r="Z283" s="1187"/>
      <c r="AA283" s="1187"/>
      <c r="AB283" s="1187"/>
      <c r="AC283" s="1187"/>
      <c r="AD283" s="1187"/>
      <c r="AE283" s="1187"/>
      <c r="AF283" s="1187"/>
      <c r="AG283" s="1188"/>
    </row>
    <row r="284" spans="1:34" s="588" customFormat="1" ht="31.5" customHeight="1" x14ac:dyDescent="0.2">
      <c r="A284" s="598"/>
      <c r="D284" s="1109" t="s">
        <v>37</v>
      </c>
      <c r="E284" s="1110"/>
      <c r="F284" s="1110"/>
      <c r="G284" s="1110"/>
      <c r="H284" s="1110"/>
      <c r="I284" s="1110"/>
      <c r="J284" s="1110"/>
      <c r="K284" s="1110"/>
      <c r="L284" s="1110"/>
      <c r="M284" s="1110"/>
      <c r="N284" s="1110"/>
      <c r="O284" s="1110"/>
      <c r="P284" s="1110"/>
      <c r="Q284" s="1110"/>
      <c r="R284" s="1111"/>
      <c r="S284" s="1313">
        <v>0</v>
      </c>
      <c r="T284" s="1314"/>
      <c r="U284" s="1314"/>
      <c r="V284" s="1314"/>
      <c r="W284" s="1314"/>
      <c r="X284" s="1314"/>
      <c r="Y284" s="1314"/>
      <c r="Z284" s="1314"/>
      <c r="AA284" s="1314"/>
      <c r="AB284" s="1314"/>
      <c r="AC284" s="1314"/>
      <c r="AD284" s="1314"/>
      <c r="AE284" s="1314"/>
      <c r="AF284" s="1314"/>
      <c r="AG284" s="1315"/>
    </row>
    <row r="285" spans="1:34" s="588" customFormat="1" ht="31.5" customHeight="1" thickBot="1" x14ac:dyDescent="0.25">
      <c r="A285" s="598"/>
      <c r="D285" s="1096" t="s">
        <v>38</v>
      </c>
      <c r="E285" s="1097"/>
      <c r="F285" s="1097"/>
      <c r="G285" s="1097"/>
      <c r="H285" s="1097"/>
      <c r="I285" s="1097"/>
      <c r="J285" s="1097"/>
      <c r="K285" s="1097"/>
      <c r="L285" s="1097"/>
      <c r="M285" s="1097"/>
      <c r="N285" s="1097"/>
      <c r="O285" s="1097"/>
      <c r="P285" s="1097"/>
      <c r="Q285" s="1097"/>
      <c r="R285" s="1098"/>
      <c r="S285" s="1211">
        <v>0</v>
      </c>
      <c r="T285" s="1212"/>
      <c r="U285" s="1212"/>
      <c r="V285" s="1212"/>
      <c r="W285" s="1212"/>
      <c r="X285" s="1212"/>
      <c r="Y285" s="1212"/>
      <c r="Z285" s="1212"/>
      <c r="AA285" s="1212"/>
      <c r="AB285" s="1212"/>
      <c r="AC285" s="1212"/>
      <c r="AD285" s="1212"/>
      <c r="AE285" s="1212"/>
      <c r="AF285" s="1212"/>
      <c r="AG285" s="1213"/>
    </row>
    <row r="286" spans="1:34" s="588" customFormat="1" x14ac:dyDescent="0.2">
      <c r="A286" s="598"/>
    </row>
    <row r="287" spans="1:34" s="588" customFormat="1" ht="14.25" customHeight="1" x14ac:dyDescent="0.2">
      <c r="A287" s="598"/>
      <c r="D287" s="1148" t="s">
        <v>2132</v>
      </c>
      <c r="E287" s="1149"/>
      <c r="F287" s="1149"/>
      <c r="G287" s="1149"/>
      <c r="H287" s="1149"/>
      <c r="I287" s="1149"/>
      <c r="J287" s="1149"/>
      <c r="K287" s="1149"/>
      <c r="L287" s="1149"/>
      <c r="M287" s="1149"/>
      <c r="N287" s="1149"/>
      <c r="O287" s="1149"/>
      <c r="P287" s="1149"/>
      <c r="Q287" s="1149"/>
      <c r="R287" s="1149"/>
      <c r="S287" s="1149"/>
      <c r="T287" s="1149"/>
      <c r="U287" s="1149"/>
      <c r="V287" s="1149"/>
      <c r="W287" s="1149"/>
      <c r="X287" s="1149"/>
      <c r="Y287" s="1149"/>
      <c r="Z287" s="1149"/>
      <c r="AA287" s="1149"/>
      <c r="AB287" s="1149"/>
      <c r="AC287" s="1149"/>
      <c r="AD287" s="1149"/>
      <c r="AE287" s="1149"/>
      <c r="AF287" s="1149"/>
      <c r="AG287" s="1149"/>
    </row>
    <row r="288" spans="1:34" s="588" customFormat="1" x14ac:dyDescent="0.2">
      <c r="A288" s="598"/>
    </row>
    <row r="289" spans="1:34" s="588" customFormat="1" x14ac:dyDescent="0.2">
      <c r="A289" s="598"/>
      <c r="D289" s="636"/>
      <c r="E289" s="629"/>
      <c r="F289" s="629"/>
      <c r="G289" s="629"/>
      <c r="H289" s="629"/>
      <c r="I289" s="629"/>
      <c r="J289" s="629"/>
      <c r="K289" s="629"/>
      <c r="L289" s="629"/>
      <c r="M289" s="629"/>
      <c r="N289" s="629"/>
      <c r="O289" s="629"/>
      <c r="P289" s="629"/>
      <c r="Q289" s="629"/>
      <c r="R289" s="629"/>
      <c r="S289" s="629"/>
      <c r="T289" s="629"/>
      <c r="U289" s="629"/>
      <c r="V289" s="629"/>
      <c r="W289" s="629"/>
      <c r="X289" s="629"/>
      <c r="Y289" s="629"/>
      <c r="Z289" s="629"/>
      <c r="AA289" s="629"/>
      <c r="AB289" s="629"/>
      <c r="AC289" s="629"/>
      <c r="AD289" s="629"/>
      <c r="AE289" s="629"/>
      <c r="AF289" s="629"/>
      <c r="AG289" s="629"/>
    </row>
    <row r="290" spans="1:34" s="588" customFormat="1" x14ac:dyDescent="0.2">
      <c r="A290" s="598"/>
      <c r="D290" s="587" t="s">
        <v>1378</v>
      </c>
      <c r="E290" s="629"/>
      <c r="F290" s="629"/>
      <c r="G290" s="629"/>
      <c r="H290" s="629"/>
      <c r="I290" s="629"/>
      <c r="J290" s="629"/>
      <c r="K290" s="629"/>
      <c r="L290" s="629"/>
      <c r="M290" s="629"/>
      <c r="N290" s="629"/>
      <c r="O290" s="629"/>
      <c r="P290" s="629"/>
      <c r="Q290" s="629"/>
      <c r="R290" s="629"/>
      <c r="S290" s="629"/>
      <c r="T290" s="629"/>
      <c r="U290" s="629"/>
      <c r="V290" s="629"/>
      <c r="W290" s="629"/>
      <c r="X290" s="629"/>
      <c r="Y290" s="629"/>
      <c r="Z290" s="629"/>
      <c r="AA290" s="629"/>
      <c r="AB290" s="629"/>
      <c r="AC290" s="629"/>
      <c r="AD290" s="629"/>
      <c r="AE290" s="629"/>
      <c r="AF290" s="629"/>
      <c r="AG290" s="629"/>
    </row>
    <row r="291" spans="1:34" s="588" customFormat="1" ht="15" customHeight="1" x14ac:dyDescent="0.2">
      <c r="A291" s="598"/>
      <c r="E291" s="629"/>
      <c r="F291" s="629"/>
      <c r="G291" s="629"/>
      <c r="H291" s="629"/>
      <c r="I291" s="629"/>
      <c r="J291" s="629"/>
      <c r="K291" s="629"/>
      <c r="L291" s="629"/>
      <c r="M291" s="629"/>
      <c r="N291" s="629"/>
      <c r="O291" s="629"/>
      <c r="P291" s="629"/>
      <c r="Q291" s="629"/>
      <c r="R291" s="629"/>
      <c r="S291" s="629"/>
      <c r="T291" s="629"/>
      <c r="U291" s="629"/>
      <c r="V291" s="629"/>
      <c r="W291" s="629"/>
      <c r="X291" s="629"/>
      <c r="Y291" s="629"/>
      <c r="Z291" s="629"/>
      <c r="AA291" s="629"/>
      <c r="AB291" s="629"/>
      <c r="AC291" s="629"/>
      <c r="AD291" s="629"/>
      <c r="AE291" s="629"/>
      <c r="AF291" s="629"/>
      <c r="AG291" s="629"/>
    </row>
    <row r="292" spans="1:34" s="588" customFormat="1" x14ac:dyDescent="0.2">
      <c r="A292" s="598"/>
      <c r="D292" s="635" t="s">
        <v>1379</v>
      </c>
      <c r="E292" s="629"/>
      <c r="F292" s="629"/>
      <c r="G292" s="629"/>
      <c r="H292" s="629"/>
      <c r="I292" s="629"/>
      <c r="J292" s="629"/>
      <c r="K292" s="629"/>
      <c r="L292" s="629"/>
      <c r="M292" s="629"/>
      <c r="N292" s="629"/>
      <c r="O292" s="629"/>
      <c r="P292" s="629"/>
      <c r="Q292" s="629"/>
      <c r="R292" s="629"/>
      <c r="S292" s="629"/>
      <c r="T292" s="629"/>
      <c r="U292" s="629"/>
      <c r="V292" s="629"/>
      <c r="W292" s="629"/>
      <c r="X292" s="629"/>
      <c r="Y292" s="629"/>
      <c r="Z292" s="629"/>
      <c r="AA292" s="629"/>
      <c r="AB292" s="629"/>
      <c r="AC292" s="629"/>
      <c r="AD292" s="629"/>
      <c r="AE292" s="629"/>
      <c r="AF292" s="629"/>
      <c r="AG292" s="629"/>
    </row>
    <row r="293" spans="1:34" s="588" customFormat="1" ht="15" customHeight="1" thickBot="1" x14ac:dyDescent="0.25">
      <c r="A293" s="598"/>
      <c r="D293" s="636"/>
      <c r="E293" s="629"/>
      <c r="F293" s="629"/>
      <c r="G293" s="629"/>
      <c r="H293" s="629"/>
      <c r="I293" s="629"/>
      <c r="J293" s="629"/>
      <c r="K293" s="629"/>
      <c r="L293" s="629"/>
      <c r="M293" s="629"/>
      <c r="N293" s="629"/>
      <c r="O293" s="629"/>
      <c r="P293" s="629"/>
      <c r="Q293" s="629"/>
      <c r="R293" s="629"/>
      <c r="S293" s="629"/>
      <c r="T293" s="629"/>
      <c r="U293" s="629"/>
      <c r="V293" s="629"/>
      <c r="W293" s="629"/>
      <c r="X293" s="629"/>
      <c r="Y293" s="629"/>
      <c r="Z293" s="629"/>
      <c r="AA293" s="629"/>
      <c r="AB293" s="629"/>
      <c r="AC293" s="629"/>
      <c r="AD293" s="629"/>
      <c r="AE293" s="629"/>
      <c r="AF293" s="629"/>
      <c r="AG293" s="629"/>
    </row>
    <row r="294" spans="1:34" s="588" customFormat="1" ht="15.75" customHeight="1" thickBot="1" x14ac:dyDescent="0.25">
      <c r="A294" s="598" t="s">
        <v>1380</v>
      </c>
      <c r="D294" s="1134" t="s">
        <v>40</v>
      </c>
      <c r="E294" s="1135"/>
      <c r="F294" s="1135"/>
      <c r="G294" s="1136"/>
      <c r="H294" s="1186" t="s">
        <v>2</v>
      </c>
      <c r="I294" s="1187"/>
      <c r="J294" s="1187"/>
      <c r="K294" s="1187"/>
      <c r="L294" s="1187"/>
      <c r="M294" s="1187"/>
      <c r="N294" s="1187"/>
      <c r="O294" s="1187"/>
      <c r="P294" s="1187"/>
      <c r="Q294" s="1187"/>
      <c r="R294" s="1187"/>
      <c r="S294" s="1187"/>
      <c r="T294" s="1187"/>
      <c r="U294" s="1187"/>
      <c r="V294" s="1187"/>
      <c r="W294" s="1187"/>
      <c r="X294" s="1187"/>
      <c r="Y294" s="1187"/>
      <c r="Z294" s="1187"/>
      <c r="AA294" s="1187"/>
      <c r="AB294" s="1187"/>
      <c r="AC294" s="1187"/>
      <c r="AD294" s="1187"/>
      <c r="AE294" s="1187"/>
      <c r="AF294" s="1187"/>
      <c r="AG294" s="1187"/>
      <c r="AH294" s="1188"/>
    </row>
    <row r="295" spans="1:34" s="588" customFormat="1" ht="55.5" customHeight="1" thickBot="1" x14ac:dyDescent="0.25">
      <c r="A295" s="598"/>
      <c r="D295" s="1137"/>
      <c r="E295" s="1138"/>
      <c r="F295" s="1138"/>
      <c r="G295" s="1139"/>
      <c r="H295" s="1123" t="s">
        <v>41</v>
      </c>
      <c r="I295" s="1123"/>
      <c r="J295" s="1123"/>
      <c r="K295" s="1123" t="s">
        <v>42</v>
      </c>
      <c r="L295" s="1123"/>
      <c r="M295" s="1123"/>
      <c r="N295" s="1123" t="s">
        <v>43</v>
      </c>
      <c r="O295" s="1123"/>
      <c r="P295" s="1123"/>
      <c r="Q295" s="1123" t="s">
        <v>1381</v>
      </c>
      <c r="R295" s="1123"/>
      <c r="S295" s="1123"/>
      <c r="T295" s="1123" t="s">
        <v>44</v>
      </c>
      <c r="U295" s="1123"/>
      <c r="V295" s="1123"/>
      <c r="W295" s="1123" t="s">
        <v>45</v>
      </c>
      <c r="X295" s="1123"/>
      <c r="Y295" s="1123"/>
      <c r="Z295" s="1123" t="s">
        <v>409</v>
      </c>
      <c r="AA295" s="1123"/>
      <c r="AB295" s="1123"/>
      <c r="AC295" s="1123" t="s">
        <v>46</v>
      </c>
      <c r="AD295" s="1123"/>
      <c r="AE295" s="1123"/>
      <c r="AF295" s="1124" t="s">
        <v>14</v>
      </c>
      <c r="AG295" s="1125"/>
      <c r="AH295" s="1126"/>
    </row>
    <row r="296" spans="1:34" s="588" customFormat="1" ht="15.75" customHeight="1" thickBot="1" x14ac:dyDescent="0.25">
      <c r="A296" s="598"/>
      <c r="D296" s="1143" t="s">
        <v>25</v>
      </c>
      <c r="E296" s="1144"/>
      <c r="F296" s="1144"/>
      <c r="G296" s="1144"/>
      <c r="H296" s="1144"/>
      <c r="I296" s="1144"/>
      <c r="J296" s="1144"/>
      <c r="K296" s="1144"/>
      <c r="L296" s="1144"/>
      <c r="M296" s="1144"/>
      <c r="N296" s="1144"/>
      <c r="O296" s="1144"/>
      <c r="P296" s="1144"/>
      <c r="Q296" s="1144"/>
      <c r="R296" s="1144"/>
      <c r="S296" s="1144"/>
      <c r="T296" s="1144"/>
      <c r="U296" s="1144"/>
      <c r="V296" s="1144"/>
      <c r="W296" s="1144"/>
      <c r="X296" s="1144"/>
      <c r="Y296" s="1144"/>
      <c r="Z296" s="1144"/>
      <c r="AA296" s="1144"/>
      <c r="AB296" s="1144"/>
      <c r="AC296" s="1144"/>
      <c r="AD296" s="1144"/>
      <c r="AE296" s="1144"/>
      <c r="AF296" s="1144"/>
      <c r="AG296" s="1144"/>
      <c r="AH296" s="1145"/>
    </row>
    <row r="297" spans="1:34" s="588" customFormat="1" ht="21.75" customHeight="1" x14ac:dyDescent="0.2">
      <c r="A297" s="598"/>
      <c r="D297" s="1081" t="s">
        <v>26</v>
      </c>
      <c r="E297" s="1082"/>
      <c r="F297" s="1082"/>
      <c r="G297" s="1083"/>
      <c r="H297" s="1369">
        <v>171765</v>
      </c>
      <c r="I297" s="1369"/>
      <c r="J297" s="1369"/>
      <c r="K297" s="1146">
        <v>6708262</v>
      </c>
      <c r="L297" s="1146"/>
      <c r="M297" s="1146"/>
      <c r="N297" s="1146">
        <v>11789286</v>
      </c>
      <c r="O297" s="1146"/>
      <c r="P297" s="1146"/>
      <c r="Q297" s="1146"/>
      <c r="R297" s="1146"/>
      <c r="S297" s="1146"/>
      <c r="T297" s="1146"/>
      <c r="U297" s="1146"/>
      <c r="V297" s="1146"/>
      <c r="W297" s="1146"/>
      <c r="X297" s="1146"/>
      <c r="Y297" s="1146"/>
      <c r="Z297" s="1146">
        <v>600103.31000000006</v>
      </c>
      <c r="AA297" s="1146"/>
      <c r="AB297" s="1146"/>
      <c r="AC297" s="1146"/>
      <c r="AD297" s="1146"/>
      <c r="AE297" s="1146"/>
      <c r="AF297" s="1232">
        <f>SUM(H297:AE297)</f>
        <v>19269416.309999999</v>
      </c>
      <c r="AG297" s="1233"/>
      <c r="AH297" s="1234"/>
    </row>
    <row r="298" spans="1:34" s="588" customFormat="1" x14ac:dyDescent="0.2">
      <c r="A298" s="598"/>
      <c r="D298" s="1074" t="s">
        <v>27</v>
      </c>
      <c r="E298" s="1075"/>
      <c r="F298" s="1075"/>
      <c r="G298" s="1076"/>
      <c r="H298" s="1150"/>
      <c r="I298" s="1150"/>
      <c r="J298" s="1150"/>
      <c r="K298" s="1151">
        <v>22203</v>
      </c>
      <c r="L298" s="1151"/>
      <c r="M298" s="1151"/>
      <c r="N298" s="1151">
        <v>4017337</v>
      </c>
      <c r="O298" s="1151"/>
      <c r="P298" s="1151"/>
      <c r="Q298" s="1151"/>
      <c r="R298" s="1151"/>
      <c r="S298" s="1151"/>
      <c r="T298" s="1151"/>
      <c r="U298" s="1151"/>
      <c r="V298" s="1151"/>
      <c r="W298" s="1151"/>
      <c r="X298" s="1151"/>
      <c r="Y298" s="1151"/>
      <c r="Z298" s="1151">
        <v>0</v>
      </c>
      <c r="AA298" s="1151"/>
      <c r="AB298" s="1151"/>
      <c r="AC298" s="1151"/>
      <c r="AD298" s="1151"/>
      <c r="AE298" s="1151"/>
      <c r="AF298" s="1117">
        <f>SUM(H298:AE298)</f>
        <v>4039540</v>
      </c>
      <c r="AG298" s="1118"/>
      <c r="AH298" s="1119"/>
    </row>
    <row r="299" spans="1:34" s="588" customFormat="1" ht="14.25" customHeight="1" x14ac:dyDescent="0.2">
      <c r="A299" s="598"/>
      <c r="D299" s="1074" t="s">
        <v>28</v>
      </c>
      <c r="E299" s="1075"/>
      <c r="F299" s="1075"/>
      <c r="G299" s="1076"/>
      <c r="H299" s="1150"/>
      <c r="I299" s="1150"/>
      <c r="J299" s="1150"/>
      <c r="K299" s="1151"/>
      <c r="L299" s="1151"/>
      <c r="M299" s="1151"/>
      <c r="N299" s="1151">
        <v>8413980.5</v>
      </c>
      <c r="O299" s="1151"/>
      <c r="P299" s="1151"/>
      <c r="Q299" s="1151"/>
      <c r="R299" s="1151"/>
      <c r="S299" s="1151"/>
      <c r="T299" s="1151"/>
      <c r="U299" s="1151"/>
      <c r="V299" s="1151"/>
      <c r="W299" s="1151"/>
      <c r="X299" s="1151"/>
      <c r="Y299" s="1151"/>
      <c r="Z299" s="1151">
        <v>0</v>
      </c>
      <c r="AA299" s="1151"/>
      <c r="AB299" s="1151"/>
      <c r="AC299" s="1151"/>
      <c r="AD299" s="1151"/>
      <c r="AE299" s="1151"/>
      <c r="AF299" s="1117">
        <f>SUM(H299:AE299)</f>
        <v>8413980.5</v>
      </c>
      <c r="AG299" s="1118"/>
      <c r="AH299" s="1119"/>
    </row>
    <row r="300" spans="1:34" s="588" customFormat="1" ht="15" customHeight="1" x14ac:dyDescent="0.2">
      <c r="A300" s="598"/>
      <c r="D300" s="1074" t="s">
        <v>29</v>
      </c>
      <c r="E300" s="1075"/>
      <c r="F300" s="1075"/>
      <c r="G300" s="1076"/>
      <c r="H300" s="1150"/>
      <c r="I300" s="1150"/>
      <c r="J300" s="1150"/>
      <c r="K300" s="1151"/>
      <c r="L300" s="1151"/>
      <c r="M300" s="1151"/>
      <c r="N300" s="1151">
        <v>587103</v>
      </c>
      <c r="O300" s="1151"/>
      <c r="P300" s="1151"/>
      <c r="Q300" s="1151"/>
      <c r="R300" s="1151"/>
      <c r="S300" s="1151"/>
      <c r="T300" s="1151"/>
      <c r="U300" s="1151"/>
      <c r="V300" s="1151"/>
      <c r="W300" s="1151"/>
      <c r="X300" s="1151"/>
      <c r="Y300" s="1151"/>
      <c r="Z300" s="1151">
        <v>-587103</v>
      </c>
      <c r="AA300" s="1151"/>
      <c r="AB300" s="1151"/>
      <c r="AC300" s="1151"/>
      <c r="AD300" s="1151"/>
      <c r="AE300" s="1151"/>
      <c r="AF300" s="1084">
        <f>SUM(H300:AE300)</f>
        <v>0</v>
      </c>
      <c r="AG300" s="1085"/>
      <c r="AH300" s="1086"/>
    </row>
    <row r="301" spans="1:34" s="588" customFormat="1" ht="22.5" customHeight="1" thickBot="1" x14ac:dyDescent="0.25">
      <c r="A301" s="598"/>
      <c r="D301" s="1078" t="s">
        <v>30</v>
      </c>
      <c r="E301" s="1079"/>
      <c r="F301" s="1079"/>
      <c r="G301" s="1080"/>
      <c r="H301" s="1370">
        <f>H297+H298-H299+H300</f>
        <v>171765</v>
      </c>
      <c r="I301" s="1370"/>
      <c r="J301" s="1370"/>
      <c r="K301" s="1370">
        <f t="shared" ref="K301" si="44">K297+K298-K299+K300</f>
        <v>6730465</v>
      </c>
      <c r="L301" s="1370"/>
      <c r="M301" s="1370"/>
      <c r="N301" s="1370">
        <f t="shared" ref="N301" si="45">N297+N298-N299+N300</f>
        <v>7979745.5</v>
      </c>
      <c r="O301" s="1370"/>
      <c r="P301" s="1370"/>
      <c r="Q301" s="1370">
        <f t="shared" ref="Q301" si="46">Q297+Q298-Q299+Q300</f>
        <v>0</v>
      </c>
      <c r="R301" s="1370"/>
      <c r="S301" s="1370"/>
      <c r="T301" s="1370">
        <f t="shared" ref="T301" si="47">T297+T298-T299+T300</f>
        <v>0</v>
      </c>
      <c r="U301" s="1370"/>
      <c r="V301" s="1370"/>
      <c r="W301" s="1370">
        <f t="shared" ref="W301" si="48">W297+W298-W299+W300</f>
        <v>0</v>
      </c>
      <c r="X301" s="1370"/>
      <c r="Y301" s="1370"/>
      <c r="Z301" s="1370">
        <f t="shared" ref="Z301" si="49">Z297+Z298-Z299+Z300</f>
        <v>13000.310000000056</v>
      </c>
      <c r="AA301" s="1370"/>
      <c r="AB301" s="1370"/>
      <c r="AC301" s="1370">
        <f t="shared" ref="AC301" si="50">AC297+AC298-AC299+AC300</f>
        <v>0</v>
      </c>
      <c r="AD301" s="1370"/>
      <c r="AE301" s="1370"/>
      <c r="AF301" s="1090">
        <f t="shared" ref="AF301" si="51">AF297+AF298-AF299+AF300</f>
        <v>14894975.809999999</v>
      </c>
      <c r="AG301" s="1091"/>
      <c r="AH301" s="1092"/>
    </row>
    <row r="302" spans="1:34" s="588" customFormat="1" ht="15.75" customHeight="1" thickBot="1" x14ac:dyDescent="0.25">
      <c r="A302" s="598"/>
      <c r="D302" s="1143" t="s">
        <v>31</v>
      </c>
      <c r="E302" s="1144"/>
      <c r="F302" s="1144"/>
      <c r="G302" s="1144"/>
      <c r="H302" s="1144"/>
      <c r="I302" s="1144"/>
      <c r="J302" s="1144"/>
      <c r="K302" s="1144"/>
      <c r="L302" s="1144"/>
      <c r="M302" s="1144"/>
      <c r="N302" s="1144"/>
      <c r="O302" s="1144"/>
      <c r="P302" s="1144"/>
      <c r="Q302" s="1144"/>
      <c r="R302" s="1144"/>
      <c r="S302" s="1144"/>
      <c r="T302" s="1144"/>
      <c r="U302" s="1144"/>
      <c r="V302" s="1144"/>
      <c r="W302" s="1144"/>
      <c r="X302" s="1144"/>
      <c r="Y302" s="1144"/>
      <c r="Z302" s="1144"/>
      <c r="AA302" s="1144"/>
      <c r="AB302" s="1144"/>
      <c r="AC302" s="1144"/>
      <c r="AD302" s="1144"/>
      <c r="AE302" s="1144"/>
      <c r="AF302" s="1144"/>
      <c r="AG302" s="1144"/>
      <c r="AH302" s="1145"/>
    </row>
    <row r="303" spans="1:34" s="588" customFormat="1" ht="22.5" customHeight="1" x14ac:dyDescent="0.2">
      <c r="A303" s="598"/>
      <c r="D303" s="1081" t="s">
        <v>32</v>
      </c>
      <c r="E303" s="1082"/>
      <c r="F303" s="1082"/>
      <c r="G303" s="1083"/>
      <c r="H303" s="1369"/>
      <c r="I303" s="1369"/>
      <c r="J303" s="1369"/>
      <c r="K303" s="1146">
        <v>1788604</v>
      </c>
      <c r="L303" s="1146"/>
      <c r="M303" s="1146"/>
      <c r="N303" s="1146">
        <v>9864515.6500000004</v>
      </c>
      <c r="O303" s="1146"/>
      <c r="P303" s="1146"/>
      <c r="Q303" s="1146"/>
      <c r="R303" s="1146"/>
      <c r="S303" s="1146"/>
      <c r="T303" s="1146"/>
      <c r="U303" s="1146"/>
      <c r="V303" s="1146"/>
      <c r="W303" s="1146"/>
      <c r="X303" s="1146"/>
      <c r="Y303" s="1146"/>
      <c r="Z303" s="1146"/>
      <c r="AA303" s="1146"/>
      <c r="AB303" s="1146"/>
      <c r="AC303" s="1146"/>
      <c r="AD303" s="1146"/>
      <c r="AE303" s="1146"/>
      <c r="AF303" s="1087">
        <f>SUM(H303:AE303)</f>
        <v>11653119.65</v>
      </c>
      <c r="AG303" s="1088"/>
      <c r="AH303" s="1089"/>
    </row>
    <row r="304" spans="1:34" s="588" customFormat="1" x14ac:dyDescent="0.2">
      <c r="A304" s="598"/>
      <c r="D304" s="1074" t="s">
        <v>27</v>
      </c>
      <c r="E304" s="1075"/>
      <c r="F304" s="1075"/>
      <c r="G304" s="1076"/>
      <c r="H304" s="1150"/>
      <c r="I304" s="1150"/>
      <c r="J304" s="1150"/>
      <c r="K304" s="1151">
        <v>336341</v>
      </c>
      <c r="L304" s="1151"/>
      <c r="M304" s="1151"/>
      <c r="N304" s="1151">
        <v>3031391</v>
      </c>
      <c r="O304" s="1151"/>
      <c r="P304" s="1151"/>
      <c r="Q304" s="1151"/>
      <c r="R304" s="1151"/>
      <c r="S304" s="1151"/>
      <c r="T304" s="1151"/>
      <c r="U304" s="1151"/>
      <c r="V304" s="1151"/>
      <c r="W304" s="1151"/>
      <c r="X304" s="1151"/>
      <c r="Y304" s="1151"/>
      <c r="Z304" s="1151"/>
      <c r="AA304" s="1151"/>
      <c r="AB304" s="1151"/>
      <c r="AC304" s="1151"/>
      <c r="AD304" s="1151"/>
      <c r="AE304" s="1151"/>
      <c r="AF304" s="1084">
        <f>SUM(H304:AE304)</f>
        <v>3367732</v>
      </c>
      <c r="AG304" s="1085"/>
      <c r="AH304" s="1086"/>
    </row>
    <row r="305" spans="1:34" s="588" customFormat="1" ht="14.25" customHeight="1" x14ac:dyDescent="0.2">
      <c r="A305" s="598"/>
      <c r="D305" s="1074" t="s">
        <v>28</v>
      </c>
      <c r="E305" s="1075"/>
      <c r="F305" s="1075"/>
      <c r="G305" s="1076"/>
      <c r="H305" s="1150"/>
      <c r="I305" s="1150"/>
      <c r="J305" s="1150"/>
      <c r="K305" s="1151"/>
      <c r="L305" s="1151"/>
      <c r="M305" s="1151"/>
      <c r="N305" s="1151">
        <v>8413981</v>
      </c>
      <c r="O305" s="1151"/>
      <c r="P305" s="1151"/>
      <c r="Q305" s="1151"/>
      <c r="R305" s="1151"/>
      <c r="S305" s="1151"/>
      <c r="T305" s="1151"/>
      <c r="U305" s="1151"/>
      <c r="V305" s="1151"/>
      <c r="W305" s="1151"/>
      <c r="X305" s="1151"/>
      <c r="Y305" s="1151"/>
      <c r="Z305" s="1151"/>
      <c r="AA305" s="1151"/>
      <c r="AB305" s="1151"/>
      <c r="AC305" s="1151"/>
      <c r="AD305" s="1151"/>
      <c r="AE305" s="1151"/>
      <c r="AF305" s="1084">
        <f>SUM(H305:AE305)</f>
        <v>8413981</v>
      </c>
      <c r="AG305" s="1085"/>
      <c r="AH305" s="1086"/>
    </row>
    <row r="306" spans="1:34" s="588" customFormat="1" ht="14.25" customHeight="1" x14ac:dyDescent="0.2">
      <c r="A306" s="598"/>
      <c r="D306" s="1074" t="s">
        <v>29</v>
      </c>
      <c r="E306" s="1075"/>
      <c r="F306" s="1075"/>
      <c r="G306" s="1076"/>
      <c r="H306" s="1150"/>
      <c r="I306" s="1150"/>
      <c r="J306" s="1150"/>
      <c r="K306" s="1151"/>
      <c r="L306" s="1151"/>
      <c r="M306" s="1151"/>
      <c r="N306" s="1151"/>
      <c r="O306" s="1151"/>
      <c r="P306" s="1151"/>
      <c r="Q306" s="1151"/>
      <c r="R306" s="1151"/>
      <c r="S306" s="1151"/>
      <c r="T306" s="1151"/>
      <c r="U306" s="1151"/>
      <c r="V306" s="1151"/>
      <c r="W306" s="1151"/>
      <c r="X306" s="1151"/>
      <c r="Y306" s="1151"/>
      <c r="Z306" s="1151"/>
      <c r="AA306" s="1151"/>
      <c r="AB306" s="1151"/>
      <c r="AC306" s="1151"/>
      <c r="AD306" s="1151"/>
      <c r="AE306" s="1151"/>
      <c r="AF306" s="1084">
        <f>SUM(H306:AE306)</f>
        <v>0</v>
      </c>
      <c r="AG306" s="1085"/>
      <c r="AH306" s="1086"/>
    </row>
    <row r="307" spans="1:34" s="588" customFormat="1" ht="22.5" customHeight="1" thickBot="1" x14ac:dyDescent="0.25">
      <c r="A307" s="598"/>
      <c r="D307" s="1078" t="s">
        <v>30</v>
      </c>
      <c r="E307" s="1079"/>
      <c r="F307" s="1079"/>
      <c r="G307" s="1080"/>
      <c r="H307" s="1370">
        <f>H303+H304-H305+H306</f>
        <v>0</v>
      </c>
      <c r="I307" s="1370"/>
      <c r="J307" s="1370"/>
      <c r="K307" s="1370">
        <f t="shared" ref="K307" si="52">K303+K304-K305+K306</f>
        <v>2124945</v>
      </c>
      <c r="L307" s="1370"/>
      <c r="M307" s="1370"/>
      <c r="N307" s="1370">
        <f t="shared" ref="N307" si="53">N303+N304-N305+N306</f>
        <v>4481925.6500000004</v>
      </c>
      <c r="O307" s="1370"/>
      <c r="P307" s="1370"/>
      <c r="Q307" s="1370">
        <f t="shared" ref="Q307" si="54">Q303+Q304-Q305+Q306</f>
        <v>0</v>
      </c>
      <c r="R307" s="1370"/>
      <c r="S307" s="1370"/>
      <c r="T307" s="1370">
        <f t="shared" ref="T307" si="55">T303+T304-T305+T306</f>
        <v>0</v>
      </c>
      <c r="U307" s="1370"/>
      <c r="V307" s="1370"/>
      <c r="W307" s="1370">
        <f t="shared" ref="W307" si="56">W303+W304-W305+W306</f>
        <v>0</v>
      </c>
      <c r="X307" s="1370"/>
      <c r="Y307" s="1370"/>
      <c r="Z307" s="1370">
        <f t="shared" ref="Z307" si="57">Z303+Z304-Z305+Z306</f>
        <v>0</v>
      </c>
      <c r="AA307" s="1370"/>
      <c r="AB307" s="1370"/>
      <c r="AC307" s="1370">
        <f t="shared" ref="AC307" si="58">AC303+AC304-AC305+AC306</f>
        <v>0</v>
      </c>
      <c r="AD307" s="1370"/>
      <c r="AE307" s="1370"/>
      <c r="AF307" s="1090">
        <f t="shared" ref="AF307" si="59">AF303+AF304-AF305+AF306</f>
        <v>6606870.6500000004</v>
      </c>
      <c r="AG307" s="1091"/>
      <c r="AH307" s="1092"/>
    </row>
    <row r="308" spans="1:34" s="588" customFormat="1" ht="15.75" customHeight="1" thickBot="1" x14ac:dyDescent="0.25">
      <c r="A308" s="598"/>
      <c r="D308" s="1143" t="s">
        <v>33</v>
      </c>
      <c r="E308" s="1144"/>
      <c r="F308" s="1144"/>
      <c r="G308" s="1144"/>
      <c r="H308" s="1144"/>
      <c r="I308" s="1144"/>
      <c r="J308" s="1144"/>
      <c r="K308" s="1144"/>
      <c r="L308" s="1144"/>
      <c r="M308" s="1144"/>
      <c r="N308" s="1144"/>
      <c r="O308" s="1144"/>
      <c r="P308" s="1144"/>
      <c r="Q308" s="1144"/>
      <c r="R308" s="1144"/>
      <c r="S308" s="1144"/>
      <c r="T308" s="1144"/>
      <c r="U308" s="1144"/>
      <c r="V308" s="1144"/>
      <c r="W308" s="1144"/>
      <c r="X308" s="1144"/>
      <c r="Y308" s="1144"/>
      <c r="Z308" s="1144"/>
      <c r="AA308" s="1144"/>
      <c r="AB308" s="1144"/>
      <c r="AC308" s="1144"/>
      <c r="AD308" s="1144"/>
      <c r="AE308" s="1144"/>
      <c r="AF308" s="1144"/>
      <c r="AG308" s="1144"/>
      <c r="AH308" s="1145"/>
    </row>
    <row r="309" spans="1:34" s="588" customFormat="1" ht="22.5" customHeight="1" x14ac:dyDescent="0.2">
      <c r="A309" s="598"/>
      <c r="D309" s="1081" t="s">
        <v>32</v>
      </c>
      <c r="E309" s="1082"/>
      <c r="F309" s="1082"/>
      <c r="G309" s="1083"/>
      <c r="H309" s="1369">
        <v>102806</v>
      </c>
      <c r="I309" s="1369"/>
      <c r="J309" s="1369"/>
      <c r="K309" s="1146"/>
      <c r="L309" s="1146"/>
      <c r="M309" s="1146"/>
      <c r="N309" s="1146"/>
      <c r="O309" s="1146"/>
      <c r="P309" s="1146"/>
      <c r="Q309" s="1146"/>
      <c r="R309" s="1146"/>
      <c r="S309" s="1146"/>
      <c r="T309" s="1146"/>
      <c r="U309" s="1146"/>
      <c r="V309" s="1146"/>
      <c r="W309" s="1146"/>
      <c r="X309" s="1146"/>
      <c r="Y309" s="1146"/>
      <c r="Z309" s="1146"/>
      <c r="AA309" s="1146"/>
      <c r="AB309" s="1146"/>
      <c r="AC309" s="1146"/>
      <c r="AD309" s="1146"/>
      <c r="AE309" s="1146"/>
      <c r="AF309" s="1087">
        <f>SUM(H309:AE309)</f>
        <v>102806</v>
      </c>
      <c r="AG309" s="1088"/>
      <c r="AH309" s="1089"/>
    </row>
    <row r="310" spans="1:34" s="588" customFormat="1" ht="15" customHeight="1" x14ac:dyDescent="0.2">
      <c r="A310" s="598"/>
      <c r="D310" s="1074" t="s">
        <v>27</v>
      </c>
      <c r="E310" s="1075"/>
      <c r="F310" s="1075"/>
      <c r="G310" s="1076"/>
      <c r="H310" s="1150"/>
      <c r="I310" s="1150"/>
      <c r="J310" s="1150"/>
      <c r="K310" s="1151"/>
      <c r="L310" s="1151"/>
      <c r="M310" s="1151"/>
      <c r="N310" s="1151"/>
      <c r="O310" s="1151"/>
      <c r="P310" s="1151"/>
      <c r="Q310" s="1151"/>
      <c r="R310" s="1151"/>
      <c r="S310" s="1151"/>
      <c r="T310" s="1151"/>
      <c r="U310" s="1151"/>
      <c r="V310" s="1151"/>
      <c r="W310" s="1151"/>
      <c r="X310" s="1151"/>
      <c r="Y310" s="1151"/>
      <c r="Z310" s="1151"/>
      <c r="AA310" s="1151"/>
      <c r="AB310" s="1151"/>
      <c r="AC310" s="1151"/>
      <c r="AD310" s="1151"/>
      <c r="AE310" s="1151"/>
      <c r="AF310" s="1084">
        <f>SUM(H310:AE310)</f>
        <v>0</v>
      </c>
      <c r="AG310" s="1085"/>
      <c r="AH310" s="1086"/>
    </row>
    <row r="311" spans="1:34" s="588" customFormat="1" ht="15" customHeight="1" x14ac:dyDescent="0.2">
      <c r="A311" s="598"/>
      <c r="D311" s="1074" t="s">
        <v>28</v>
      </c>
      <c r="E311" s="1075"/>
      <c r="F311" s="1075"/>
      <c r="G311" s="1076"/>
      <c r="H311" s="1150"/>
      <c r="I311" s="1150"/>
      <c r="J311" s="1150"/>
      <c r="K311" s="1151"/>
      <c r="L311" s="1151"/>
      <c r="M311" s="1151"/>
      <c r="N311" s="1151"/>
      <c r="O311" s="1151"/>
      <c r="P311" s="1151"/>
      <c r="Q311" s="1151"/>
      <c r="R311" s="1151"/>
      <c r="S311" s="1151"/>
      <c r="T311" s="1151"/>
      <c r="U311" s="1151"/>
      <c r="V311" s="1151"/>
      <c r="W311" s="1151"/>
      <c r="X311" s="1151"/>
      <c r="Y311" s="1151"/>
      <c r="Z311" s="1151"/>
      <c r="AA311" s="1151"/>
      <c r="AB311" s="1151"/>
      <c r="AC311" s="1151"/>
      <c r="AD311" s="1151"/>
      <c r="AE311" s="1151"/>
      <c r="AF311" s="1084">
        <f>SUM(H311:AE311)</f>
        <v>0</v>
      </c>
      <c r="AG311" s="1085"/>
      <c r="AH311" s="1086"/>
    </row>
    <row r="312" spans="1:34" s="588" customFormat="1" ht="14.25" customHeight="1" x14ac:dyDescent="0.2">
      <c r="A312" s="598"/>
      <c r="D312" s="1074" t="s">
        <v>29</v>
      </c>
      <c r="E312" s="1075"/>
      <c r="F312" s="1075"/>
      <c r="G312" s="1076"/>
      <c r="H312" s="1150"/>
      <c r="I312" s="1150"/>
      <c r="J312" s="1150"/>
      <c r="K312" s="1151"/>
      <c r="L312" s="1151"/>
      <c r="M312" s="1151"/>
      <c r="N312" s="1151"/>
      <c r="O312" s="1151"/>
      <c r="P312" s="1151"/>
      <c r="Q312" s="1151"/>
      <c r="R312" s="1151"/>
      <c r="S312" s="1151"/>
      <c r="T312" s="1151"/>
      <c r="U312" s="1151"/>
      <c r="V312" s="1151"/>
      <c r="W312" s="1151"/>
      <c r="X312" s="1151"/>
      <c r="Y312" s="1151"/>
      <c r="Z312" s="1151"/>
      <c r="AA312" s="1151"/>
      <c r="AB312" s="1151"/>
      <c r="AC312" s="1151"/>
      <c r="AD312" s="1151"/>
      <c r="AE312" s="1151"/>
      <c r="AF312" s="1084">
        <f>SUM(H312:AE312)</f>
        <v>0</v>
      </c>
      <c r="AG312" s="1085"/>
      <c r="AH312" s="1086"/>
    </row>
    <row r="313" spans="1:34" s="588" customFormat="1" ht="22.5" customHeight="1" thickBot="1" x14ac:dyDescent="0.25">
      <c r="A313" s="598"/>
      <c r="D313" s="1078" t="s">
        <v>30</v>
      </c>
      <c r="E313" s="1079"/>
      <c r="F313" s="1079"/>
      <c r="G313" s="1080"/>
      <c r="H313" s="1370">
        <f>H309+H310-H311+H312</f>
        <v>102806</v>
      </c>
      <c r="I313" s="1370"/>
      <c r="J313" s="1370"/>
      <c r="K313" s="1370">
        <f t="shared" ref="K313" si="60">K309+K310-K311+K312</f>
        <v>0</v>
      </c>
      <c r="L313" s="1370"/>
      <c r="M313" s="1370"/>
      <c r="N313" s="1370">
        <f t="shared" ref="N313" si="61">N309+N310-N311+N312</f>
        <v>0</v>
      </c>
      <c r="O313" s="1370"/>
      <c r="P313" s="1370"/>
      <c r="Q313" s="1370">
        <f t="shared" ref="Q313" si="62">Q309+Q310-Q311+Q312</f>
        <v>0</v>
      </c>
      <c r="R313" s="1370"/>
      <c r="S313" s="1370"/>
      <c r="T313" s="1370">
        <f t="shared" ref="T313" si="63">T309+T310-T311+T312</f>
        <v>0</v>
      </c>
      <c r="U313" s="1370"/>
      <c r="V313" s="1370"/>
      <c r="W313" s="1370">
        <f t="shared" ref="W313" si="64">W309+W310-W311+W312</f>
        <v>0</v>
      </c>
      <c r="X313" s="1370"/>
      <c r="Y313" s="1370"/>
      <c r="Z313" s="1370">
        <f t="shared" ref="Z313" si="65">Z309+Z310-Z311+Z312</f>
        <v>0</v>
      </c>
      <c r="AA313" s="1370"/>
      <c r="AB313" s="1370"/>
      <c r="AC313" s="1370">
        <f t="shared" ref="AC313" si="66">AC309+AC310-AC311+AC312</f>
        <v>0</v>
      </c>
      <c r="AD313" s="1370"/>
      <c r="AE313" s="1370"/>
      <c r="AF313" s="1090">
        <f t="shared" ref="AF313" si="67">AF309+AF310-AF311+AF312</f>
        <v>102806</v>
      </c>
      <c r="AG313" s="1091"/>
      <c r="AH313" s="1092"/>
    </row>
    <row r="314" spans="1:34" s="588" customFormat="1" ht="15.75" customHeight="1" thickBot="1" x14ac:dyDescent="0.25">
      <c r="A314" s="598"/>
      <c r="D314" s="1143" t="s">
        <v>34</v>
      </c>
      <c r="E314" s="1144"/>
      <c r="F314" s="1144"/>
      <c r="G314" s="1144"/>
      <c r="H314" s="1144"/>
      <c r="I314" s="1144"/>
      <c r="J314" s="1144"/>
      <c r="K314" s="1144"/>
      <c r="L314" s="1144"/>
      <c r="M314" s="1144"/>
      <c r="N314" s="1144"/>
      <c r="O314" s="1144"/>
      <c r="P314" s="1144"/>
      <c r="Q314" s="1144"/>
      <c r="R314" s="1144"/>
      <c r="S314" s="1144"/>
      <c r="T314" s="1144"/>
      <c r="U314" s="1144"/>
      <c r="V314" s="1144"/>
      <c r="W314" s="1144"/>
      <c r="X314" s="1144"/>
      <c r="Y314" s="1144"/>
      <c r="Z314" s="1144"/>
      <c r="AA314" s="1144"/>
      <c r="AB314" s="1144"/>
      <c r="AC314" s="1144"/>
      <c r="AD314" s="1144"/>
      <c r="AE314" s="1144"/>
      <c r="AF314" s="1144"/>
      <c r="AG314" s="1144"/>
      <c r="AH314" s="1145"/>
    </row>
    <row r="315" spans="1:34" s="588" customFormat="1" ht="22.5" customHeight="1" x14ac:dyDescent="0.2">
      <c r="A315" s="598"/>
      <c r="D315" s="1081" t="s">
        <v>32</v>
      </c>
      <c r="E315" s="1082"/>
      <c r="F315" s="1082"/>
      <c r="G315" s="1083"/>
      <c r="H315" s="1152">
        <f>H297-H303-H309</f>
        <v>68959</v>
      </c>
      <c r="I315" s="1152"/>
      <c r="J315" s="1152"/>
      <c r="K315" s="1152">
        <f t="shared" ref="K315" si="68">K297-K303-K309</f>
        <v>4919658</v>
      </c>
      <c r="L315" s="1152"/>
      <c r="M315" s="1152"/>
      <c r="N315" s="1152">
        <f t="shared" ref="N315" si="69">N297-N303-N309</f>
        <v>1924770.3499999996</v>
      </c>
      <c r="O315" s="1152"/>
      <c r="P315" s="1152"/>
      <c r="Q315" s="1152">
        <f t="shared" ref="Q315" si="70">Q297-Q303-Q309</f>
        <v>0</v>
      </c>
      <c r="R315" s="1152"/>
      <c r="S315" s="1152"/>
      <c r="T315" s="1152">
        <f t="shared" ref="T315" si="71">T297-T303-T309</f>
        <v>0</v>
      </c>
      <c r="U315" s="1152"/>
      <c r="V315" s="1152"/>
      <c r="W315" s="1152">
        <f t="shared" ref="W315" si="72">W297-W303-W309</f>
        <v>0</v>
      </c>
      <c r="X315" s="1152"/>
      <c r="Y315" s="1152"/>
      <c r="Z315" s="1152">
        <f t="shared" ref="Z315" si="73">Z297-Z303-Z309</f>
        <v>600103.31000000006</v>
      </c>
      <c r="AA315" s="1152"/>
      <c r="AB315" s="1152"/>
      <c r="AC315" s="1152">
        <f t="shared" ref="AC315" si="74">AC297-AC303-AC309</f>
        <v>0</v>
      </c>
      <c r="AD315" s="1152"/>
      <c r="AE315" s="1152"/>
      <c r="AF315" s="1140">
        <f t="shared" ref="AF315" si="75">AF297-AF303-AF309</f>
        <v>7513490.6599999983</v>
      </c>
      <c r="AG315" s="1141"/>
      <c r="AH315" s="1142"/>
    </row>
    <row r="316" spans="1:34" s="588" customFormat="1" ht="22.5" customHeight="1" thickBot="1" x14ac:dyDescent="0.25">
      <c r="A316" s="598"/>
      <c r="D316" s="1078" t="s">
        <v>30</v>
      </c>
      <c r="E316" s="1079"/>
      <c r="F316" s="1079"/>
      <c r="G316" s="1080"/>
      <c r="H316" s="1370">
        <f>H301-H307-H313</f>
        <v>68959</v>
      </c>
      <c r="I316" s="1370"/>
      <c r="J316" s="1370"/>
      <c r="K316" s="1370">
        <f t="shared" ref="K316" si="76">K301-K307-K313</f>
        <v>4605520</v>
      </c>
      <c r="L316" s="1370"/>
      <c r="M316" s="1370"/>
      <c r="N316" s="1370">
        <f t="shared" ref="N316" si="77">N301-N307-N313</f>
        <v>3497819.8499999996</v>
      </c>
      <c r="O316" s="1370"/>
      <c r="P316" s="1370"/>
      <c r="Q316" s="1370">
        <f t="shared" ref="Q316" si="78">Q301-Q307-Q313</f>
        <v>0</v>
      </c>
      <c r="R316" s="1370"/>
      <c r="S316" s="1370"/>
      <c r="T316" s="1370">
        <f t="shared" ref="T316" si="79">T301-T307-T313</f>
        <v>0</v>
      </c>
      <c r="U316" s="1370"/>
      <c r="V316" s="1370"/>
      <c r="W316" s="1370">
        <f t="shared" ref="W316" si="80">W301-W307-W313</f>
        <v>0</v>
      </c>
      <c r="X316" s="1370"/>
      <c r="Y316" s="1370"/>
      <c r="Z316" s="1370">
        <f t="shared" ref="Z316" si="81">Z301-Z307-Z313</f>
        <v>13000.310000000056</v>
      </c>
      <c r="AA316" s="1370"/>
      <c r="AB316" s="1370"/>
      <c r="AC316" s="1370">
        <f t="shared" ref="AC316" si="82">AC301-AC307-AC313</f>
        <v>0</v>
      </c>
      <c r="AD316" s="1370"/>
      <c r="AE316" s="1370"/>
      <c r="AF316" s="1090">
        <f t="shared" ref="AF316" si="83">AF301-AF307-AF313</f>
        <v>8185299.1599999983</v>
      </c>
      <c r="AG316" s="1091"/>
      <c r="AH316" s="1092"/>
    </row>
    <row r="317" spans="1:34" s="588" customFormat="1" x14ac:dyDescent="0.2">
      <c r="A317" s="598"/>
      <c r="D317" s="636"/>
      <c r="E317" s="629"/>
      <c r="F317" s="629"/>
      <c r="G317" s="629"/>
      <c r="H317" s="629"/>
      <c r="I317" s="629"/>
      <c r="J317" s="629"/>
      <c r="K317" s="629"/>
      <c r="L317" s="629"/>
      <c r="M317" s="629"/>
      <c r="N317" s="629"/>
      <c r="O317" s="629"/>
      <c r="P317" s="629"/>
      <c r="Q317" s="629"/>
      <c r="R317" s="629"/>
      <c r="S317" s="629"/>
      <c r="T317" s="629"/>
      <c r="U317" s="629"/>
      <c r="V317" s="629"/>
      <c r="W317" s="629"/>
      <c r="X317" s="629"/>
      <c r="Y317" s="629"/>
      <c r="Z317" s="629"/>
      <c r="AA317" s="629"/>
      <c r="AB317" s="629"/>
      <c r="AC317" s="629"/>
      <c r="AD317" s="629"/>
      <c r="AE317" s="629"/>
      <c r="AF317" s="629"/>
      <c r="AG317" s="629"/>
    </row>
    <row r="318" spans="1:34" s="588" customFormat="1" ht="15" customHeight="1" thickBot="1" x14ac:dyDescent="0.25">
      <c r="A318" s="598"/>
      <c r="D318" s="636"/>
      <c r="E318" s="629"/>
      <c r="F318" s="629"/>
      <c r="G318" s="629"/>
      <c r="H318" s="629"/>
      <c r="I318" s="629"/>
      <c r="J318" s="629"/>
      <c r="K318" s="629"/>
      <c r="L318" s="629"/>
      <c r="M318" s="629"/>
      <c r="N318" s="629"/>
      <c r="O318" s="629"/>
      <c r="P318" s="629"/>
      <c r="Q318" s="629"/>
      <c r="R318" s="629"/>
      <c r="S318" s="629"/>
      <c r="T318" s="629"/>
      <c r="U318" s="629"/>
      <c r="V318" s="629"/>
      <c r="W318" s="629"/>
      <c r="X318" s="629"/>
      <c r="Y318" s="629"/>
      <c r="Z318" s="629"/>
      <c r="AA318" s="629"/>
      <c r="AB318" s="629"/>
      <c r="AC318" s="629"/>
      <c r="AD318" s="629"/>
      <c r="AE318" s="629"/>
      <c r="AF318" s="629"/>
      <c r="AG318" s="629"/>
    </row>
    <row r="319" spans="1:34" s="588" customFormat="1" ht="15" thickBot="1" x14ac:dyDescent="0.25">
      <c r="A319" s="598" t="s">
        <v>1382</v>
      </c>
      <c r="D319" s="1134" t="s">
        <v>40</v>
      </c>
      <c r="E319" s="1135"/>
      <c r="F319" s="1135"/>
      <c r="G319" s="1136"/>
      <c r="H319" s="1186" t="s">
        <v>3</v>
      </c>
      <c r="I319" s="1187"/>
      <c r="J319" s="1187"/>
      <c r="K319" s="1187"/>
      <c r="L319" s="1187"/>
      <c r="M319" s="1187"/>
      <c r="N319" s="1187"/>
      <c r="O319" s="1187"/>
      <c r="P319" s="1187"/>
      <c r="Q319" s="1187"/>
      <c r="R319" s="1187"/>
      <c r="S319" s="1187"/>
      <c r="T319" s="1187"/>
      <c r="U319" s="1187"/>
      <c r="V319" s="1187"/>
      <c r="W319" s="1187"/>
      <c r="X319" s="1187"/>
      <c r="Y319" s="1187"/>
      <c r="Z319" s="1187"/>
      <c r="AA319" s="1187"/>
      <c r="AB319" s="1187"/>
      <c r="AC319" s="1187"/>
      <c r="AD319" s="1187"/>
      <c r="AE319" s="1187"/>
      <c r="AF319" s="1187"/>
      <c r="AG319" s="1187"/>
      <c r="AH319" s="1188"/>
    </row>
    <row r="320" spans="1:34" s="588" customFormat="1" ht="55.5" customHeight="1" thickBot="1" x14ac:dyDescent="0.25">
      <c r="A320" s="598"/>
      <c r="D320" s="1137"/>
      <c r="E320" s="1138"/>
      <c r="F320" s="1138"/>
      <c r="G320" s="1139"/>
      <c r="H320" s="1123" t="s">
        <v>41</v>
      </c>
      <c r="I320" s="1123"/>
      <c r="J320" s="1123"/>
      <c r="K320" s="1123" t="s">
        <v>42</v>
      </c>
      <c r="L320" s="1123"/>
      <c r="M320" s="1123"/>
      <c r="N320" s="1123" t="s">
        <v>43</v>
      </c>
      <c r="O320" s="1123"/>
      <c r="P320" s="1123"/>
      <c r="Q320" s="1123" t="s">
        <v>1381</v>
      </c>
      <c r="R320" s="1123"/>
      <c r="S320" s="1123"/>
      <c r="T320" s="1123" t="s">
        <v>44</v>
      </c>
      <c r="U320" s="1123"/>
      <c r="V320" s="1123"/>
      <c r="W320" s="1123" t="s">
        <v>45</v>
      </c>
      <c r="X320" s="1123"/>
      <c r="Y320" s="1123"/>
      <c r="Z320" s="1123" t="s">
        <v>409</v>
      </c>
      <c r="AA320" s="1123"/>
      <c r="AB320" s="1123"/>
      <c r="AC320" s="1123" t="s">
        <v>46</v>
      </c>
      <c r="AD320" s="1123"/>
      <c r="AE320" s="1123"/>
      <c r="AF320" s="1124" t="s">
        <v>14</v>
      </c>
      <c r="AG320" s="1125"/>
      <c r="AH320" s="1547"/>
    </row>
    <row r="321" spans="1:34" s="588" customFormat="1" ht="15" thickBot="1" x14ac:dyDescent="0.25">
      <c r="A321" s="598"/>
      <c r="D321" s="1143" t="s">
        <v>25</v>
      </c>
      <c r="E321" s="1144"/>
      <c r="F321" s="1144"/>
      <c r="G321" s="1144"/>
      <c r="H321" s="1144"/>
      <c r="I321" s="1144"/>
      <c r="J321" s="1144"/>
      <c r="K321" s="1144"/>
      <c r="L321" s="1144"/>
      <c r="M321" s="1144"/>
      <c r="N321" s="1144"/>
      <c r="O321" s="1144"/>
      <c r="P321" s="1144"/>
      <c r="Q321" s="1144"/>
      <c r="R321" s="1144"/>
      <c r="S321" s="1144"/>
      <c r="T321" s="1144"/>
      <c r="U321" s="1144"/>
      <c r="V321" s="1144"/>
      <c r="W321" s="1144"/>
      <c r="X321" s="1144"/>
      <c r="Y321" s="1144"/>
      <c r="Z321" s="1144"/>
      <c r="AA321" s="1144"/>
      <c r="AB321" s="1144"/>
      <c r="AC321" s="1144"/>
      <c r="AD321" s="1144"/>
      <c r="AE321" s="1144"/>
      <c r="AF321" s="1144"/>
      <c r="AG321" s="1144"/>
      <c r="AH321" s="1145"/>
    </row>
    <row r="322" spans="1:34" s="588" customFormat="1" ht="22.5" customHeight="1" x14ac:dyDescent="0.2">
      <c r="A322" s="598"/>
      <c r="D322" s="1081" t="s">
        <v>26</v>
      </c>
      <c r="E322" s="1082"/>
      <c r="F322" s="1082"/>
      <c r="G322" s="1083"/>
      <c r="H322" s="1369">
        <v>171765</v>
      </c>
      <c r="I322" s="1369"/>
      <c r="J322" s="1369"/>
      <c r="K322" s="1146">
        <v>6687864</v>
      </c>
      <c r="L322" s="1146"/>
      <c r="M322" s="1146"/>
      <c r="N322" s="1146">
        <v>12062058</v>
      </c>
      <c r="O322" s="1146"/>
      <c r="P322" s="1146"/>
      <c r="Q322" s="1146"/>
      <c r="R322" s="1146"/>
      <c r="S322" s="1146"/>
      <c r="T322" s="1146"/>
      <c r="U322" s="1146"/>
      <c r="V322" s="1146"/>
      <c r="W322" s="1146"/>
      <c r="X322" s="1146"/>
      <c r="Y322" s="1146"/>
      <c r="Z322" s="1146">
        <v>200000</v>
      </c>
      <c r="AA322" s="1146"/>
      <c r="AB322" s="1146"/>
      <c r="AC322" s="1146"/>
      <c r="AD322" s="1146"/>
      <c r="AE322" s="1146"/>
      <c r="AF322" s="1087">
        <f>SUM(H322:AE322)</f>
        <v>19121687</v>
      </c>
      <c r="AG322" s="1088"/>
      <c r="AH322" s="1089"/>
    </row>
    <row r="323" spans="1:34" s="588" customFormat="1" x14ac:dyDescent="0.2">
      <c r="A323" s="598"/>
      <c r="D323" s="1074" t="s">
        <v>27</v>
      </c>
      <c r="E323" s="1075"/>
      <c r="F323" s="1075"/>
      <c r="G323" s="1076"/>
      <c r="H323" s="1150"/>
      <c r="I323" s="1150"/>
      <c r="J323" s="1150"/>
      <c r="K323" s="1151">
        <v>20398</v>
      </c>
      <c r="L323" s="1151"/>
      <c r="M323" s="1151"/>
      <c r="N323" s="1151">
        <v>448680</v>
      </c>
      <c r="O323" s="1151"/>
      <c r="P323" s="1151"/>
      <c r="Q323" s="1151"/>
      <c r="R323" s="1151"/>
      <c r="S323" s="1151"/>
      <c r="T323" s="1151"/>
      <c r="U323" s="1151"/>
      <c r="V323" s="1151"/>
      <c r="W323" s="1151"/>
      <c r="X323" s="1151"/>
      <c r="Y323" s="1151"/>
      <c r="Z323" s="1151">
        <v>600103</v>
      </c>
      <c r="AA323" s="1151"/>
      <c r="AB323" s="1151"/>
      <c r="AC323" s="1151"/>
      <c r="AD323" s="1151"/>
      <c r="AE323" s="1151"/>
      <c r="AF323" s="1084">
        <f>SUM(H323:AE323)</f>
        <v>1069181</v>
      </c>
      <c r="AG323" s="1085"/>
      <c r="AH323" s="1086"/>
    </row>
    <row r="324" spans="1:34" s="588" customFormat="1" ht="14.25" customHeight="1" x14ac:dyDescent="0.2">
      <c r="A324" s="598"/>
      <c r="D324" s="1074" t="s">
        <v>28</v>
      </c>
      <c r="E324" s="1075"/>
      <c r="F324" s="1075"/>
      <c r="G324" s="1076"/>
      <c r="H324" s="1150"/>
      <c r="I324" s="1150"/>
      <c r="J324" s="1150"/>
      <c r="K324" s="1151"/>
      <c r="L324" s="1151"/>
      <c r="M324" s="1151"/>
      <c r="N324" s="1151">
        <v>721452</v>
      </c>
      <c r="O324" s="1151"/>
      <c r="P324" s="1151"/>
      <c r="Q324" s="1151"/>
      <c r="R324" s="1151"/>
      <c r="S324" s="1151"/>
      <c r="T324" s="1151"/>
      <c r="U324" s="1151"/>
      <c r="V324" s="1151"/>
      <c r="W324" s="1151"/>
      <c r="X324" s="1151"/>
      <c r="Y324" s="1151"/>
      <c r="Z324" s="1151">
        <v>200000</v>
      </c>
      <c r="AA324" s="1151"/>
      <c r="AB324" s="1151"/>
      <c r="AC324" s="1151"/>
      <c r="AD324" s="1151"/>
      <c r="AE324" s="1151"/>
      <c r="AF324" s="1084">
        <f>SUM(H324:AE324)</f>
        <v>921452</v>
      </c>
      <c r="AG324" s="1085"/>
      <c r="AH324" s="1086"/>
    </row>
    <row r="325" spans="1:34" s="588" customFormat="1" ht="15" customHeight="1" x14ac:dyDescent="0.2">
      <c r="A325" s="598"/>
      <c r="D325" s="1074" t="s">
        <v>29</v>
      </c>
      <c r="E325" s="1075"/>
      <c r="F325" s="1075"/>
      <c r="G325" s="1076"/>
      <c r="H325" s="1150"/>
      <c r="I325" s="1150"/>
      <c r="J325" s="1150"/>
      <c r="K325" s="1151"/>
      <c r="L325" s="1151"/>
      <c r="M325" s="1151"/>
      <c r="N325" s="1151"/>
      <c r="O325" s="1151"/>
      <c r="P325" s="1151"/>
      <c r="Q325" s="1151"/>
      <c r="R325" s="1151"/>
      <c r="S325" s="1151"/>
      <c r="T325" s="1151"/>
      <c r="U325" s="1151"/>
      <c r="V325" s="1151"/>
      <c r="W325" s="1151"/>
      <c r="X325" s="1151"/>
      <c r="Y325" s="1151"/>
      <c r="Z325" s="1151"/>
      <c r="AA325" s="1151"/>
      <c r="AB325" s="1151"/>
      <c r="AC325" s="1151"/>
      <c r="AD325" s="1151"/>
      <c r="AE325" s="1151"/>
      <c r="AF325" s="1084">
        <f>SUM(H325:AE325)</f>
        <v>0</v>
      </c>
      <c r="AG325" s="1085"/>
      <c r="AH325" s="1086"/>
    </row>
    <row r="326" spans="1:34" s="588" customFormat="1" ht="22.5" customHeight="1" thickBot="1" x14ac:dyDescent="0.25">
      <c r="A326" s="598"/>
      <c r="D326" s="1078" t="s">
        <v>30</v>
      </c>
      <c r="E326" s="1079"/>
      <c r="F326" s="1079"/>
      <c r="G326" s="1080"/>
      <c r="H326" s="1370">
        <f>H322+H323-H324+H325</f>
        <v>171765</v>
      </c>
      <c r="I326" s="1370"/>
      <c r="J326" s="1370"/>
      <c r="K326" s="1370">
        <f>K322+K323-K324+K325</f>
        <v>6708262</v>
      </c>
      <c r="L326" s="1370"/>
      <c r="M326" s="1370"/>
      <c r="N326" s="1370">
        <f t="shared" ref="N326" si="84">N322+N323-N324+N325</f>
        <v>11789286</v>
      </c>
      <c r="O326" s="1370"/>
      <c r="P326" s="1370"/>
      <c r="Q326" s="1370">
        <f t="shared" ref="Q326" si="85">Q322+Q323-Q324+Q325</f>
        <v>0</v>
      </c>
      <c r="R326" s="1370"/>
      <c r="S326" s="1370"/>
      <c r="T326" s="1370">
        <f t="shared" ref="T326" si="86">T322+T323-T324+T325</f>
        <v>0</v>
      </c>
      <c r="U326" s="1370"/>
      <c r="V326" s="1370"/>
      <c r="W326" s="1370">
        <f t="shared" ref="W326" si="87">W322+W323-W324+W325</f>
        <v>0</v>
      </c>
      <c r="X326" s="1370"/>
      <c r="Y326" s="1370"/>
      <c r="Z326" s="1370">
        <f t="shared" ref="Z326" si="88">Z322+Z323-Z324+Z325</f>
        <v>600103</v>
      </c>
      <c r="AA326" s="1370"/>
      <c r="AB326" s="1370"/>
      <c r="AC326" s="1370">
        <f t="shared" ref="AC326" si="89">AC322+AC323-AC324+AC325</f>
        <v>0</v>
      </c>
      <c r="AD326" s="1370"/>
      <c r="AE326" s="1370"/>
      <c r="AF326" s="1090">
        <f t="shared" ref="AF326" si="90">AF322+AF323-AF324+AF325</f>
        <v>19269416</v>
      </c>
      <c r="AG326" s="1091"/>
      <c r="AH326" s="1092"/>
    </row>
    <row r="327" spans="1:34" s="588" customFormat="1" ht="15" thickBot="1" x14ac:dyDescent="0.25">
      <c r="A327" s="598"/>
      <c r="D327" s="1143" t="s">
        <v>31</v>
      </c>
      <c r="E327" s="1144"/>
      <c r="F327" s="1144"/>
      <c r="G327" s="1144"/>
      <c r="H327" s="1144"/>
      <c r="I327" s="1144"/>
      <c r="J327" s="1144"/>
      <c r="K327" s="1144"/>
      <c r="L327" s="1144"/>
      <c r="M327" s="1144"/>
      <c r="N327" s="1144"/>
      <c r="O327" s="1144"/>
      <c r="P327" s="1144"/>
      <c r="Q327" s="1144"/>
      <c r="R327" s="1144"/>
      <c r="S327" s="1144"/>
      <c r="T327" s="1144"/>
      <c r="U327" s="1144"/>
      <c r="V327" s="1144"/>
      <c r="W327" s="1144"/>
      <c r="X327" s="1144"/>
      <c r="Y327" s="1144"/>
      <c r="Z327" s="1144"/>
      <c r="AA327" s="1144"/>
      <c r="AB327" s="1144"/>
      <c r="AC327" s="1144"/>
      <c r="AD327" s="1144"/>
      <c r="AE327" s="1144"/>
      <c r="AF327" s="1144"/>
      <c r="AG327" s="1144"/>
      <c r="AH327" s="1145"/>
    </row>
    <row r="328" spans="1:34" s="588" customFormat="1" ht="22.5" customHeight="1" x14ac:dyDescent="0.2">
      <c r="A328" s="598"/>
      <c r="D328" s="1081" t="s">
        <v>32</v>
      </c>
      <c r="E328" s="1082"/>
      <c r="F328" s="1082"/>
      <c r="G328" s="1083"/>
      <c r="H328" s="1369"/>
      <c r="I328" s="1369"/>
      <c r="J328" s="1369"/>
      <c r="K328" s="1146">
        <v>1453791</v>
      </c>
      <c r="L328" s="1146"/>
      <c r="M328" s="1146"/>
      <c r="N328" s="1146">
        <v>9555005</v>
      </c>
      <c r="O328" s="1146"/>
      <c r="P328" s="1146"/>
      <c r="Q328" s="1146"/>
      <c r="R328" s="1146"/>
      <c r="S328" s="1146"/>
      <c r="T328" s="1146"/>
      <c r="U328" s="1146"/>
      <c r="V328" s="1146"/>
      <c r="W328" s="1146"/>
      <c r="X328" s="1146"/>
      <c r="Y328" s="1146"/>
      <c r="Z328" s="1146"/>
      <c r="AA328" s="1146"/>
      <c r="AB328" s="1146"/>
      <c r="AC328" s="1146"/>
      <c r="AD328" s="1146"/>
      <c r="AE328" s="1146"/>
      <c r="AF328" s="1087">
        <f>SUM(H328:AE328)</f>
        <v>11008796</v>
      </c>
      <c r="AG328" s="1088"/>
      <c r="AH328" s="1089"/>
    </row>
    <row r="329" spans="1:34" s="588" customFormat="1" ht="14.25" customHeight="1" x14ac:dyDescent="0.2">
      <c r="A329" s="598"/>
      <c r="D329" s="1074" t="s">
        <v>27</v>
      </c>
      <c r="E329" s="1075"/>
      <c r="F329" s="1075"/>
      <c r="G329" s="1076"/>
      <c r="H329" s="1150"/>
      <c r="I329" s="1150"/>
      <c r="J329" s="1150"/>
      <c r="K329" s="1151">
        <v>334813</v>
      </c>
      <c r="L329" s="1151"/>
      <c r="M329" s="1151"/>
      <c r="N329" s="1151">
        <v>963001</v>
      </c>
      <c r="O329" s="1151"/>
      <c r="P329" s="1151"/>
      <c r="Q329" s="1151"/>
      <c r="R329" s="1151"/>
      <c r="S329" s="1151"/>
      <c r="T329" s="1151"/>
      <c r="U329" s="1151"/>
      <c r="V329" s="1151"/>
      <c r="W329" s="1151"/>
      <c r="X329" s="1151"/>
      <c r="Y329" s="1151"/>
      <c r="Z329" s="1151"/>
      <c r="AA329" s="1151"/>
      <c r="AB329" s="1151"/>
      <c r="AC329" s="1151"/>
      <c r="AD329" s="1151"/>
      <c r="AE329" s="1151"/>
      <c r="AF329" s="1084">
        <f>SUM(H329:AE329)</f>
        <v>1297814</v>
      </c>
      <c r="AG329" s="1085"/>
      <c r="AH329" s="1086"/>
    </row>
    <row r="330" spans="1:34" s="588" customFormat="1" ht="15" customHeight="1" x14ac:dyDescent="0.2">
      <c r="A330" s="598"/>
      <c r="D330" s="1074" t="s">
        <v>28</v>
      </c>
      <c r="E330" s="1075"/>
      <c r="F330" s="1075"/>
      <c r="G330" s="1076"/>
      <c r="H330" s="1150"/>
      <c r="I330" s="1150"/>
      <c r="J330" s="1150"/>
      <c r="K330" s="1151"/>
      <c r="L330" s="1151"/>
      <c r="M330" s="1151"/>
      <c r="N330" s="1151">
        <v>653490</v>
      </c>
      <c r="O330" s="1151"/>
      <c r="P330" s="1151"/>
      <c r="Q330" s="1151"/>
      <c r="R330" s="1151"/>
      <c r="S330" s="1151"/>
      <c r="T330" s="1151"/>
      <c r="U330" s="1151"/>
      <c r="V330" s="1151"/>
      <c r="W330" s="1151"/>
      <c r="X330" s="1151"/>
      <c r="Y330" s="1151"/>
      <c r="Z330" s="1151"/>
      <c r="AA330" s="1151"/>
      <c r="AB330" s="1151"/>
      <c r="AC330" s="1151"/>
      <c r="AD330" s="1151"/>
      <c r="AE330" s="1151"/>
      <c r="AF330" s="1084">
        <f>SUM(H330:AE330)</f>
        <v>653490</v>
      </c>
      <c r="AG330" s="1085"/>
      <c r="AH330" s="1086"/>
    </row>
    <row r="331" spans="1:34" s="588" customFormat="1" ht="15" customHeight="1" x14ac:dyDescent="0.2">
      <c r="A331" s="598"/>
      <c r="D331" s="1074" t="s">
        <v>29</v>
      </c>
      <c r="E331" s="1075"/>
      <c r="F331" s="1075"/>
      <c r="G331" s="1076"/>
      <c r="H331" s="1150"/>
      <c r="I331" s="1150"/>
      <c r="J331" s="1150"/>
      <c r="K331" s="1151"/>
      <c r="L331" s="1151"/>
      <c r="M331" s="1151"/>
      <c r="N331" s="1151"/>
      <c r="O331" s="1151"/>
      <c r="P331" s="1151"/>
      <c r="Q331" s="1151"/>
      <c r="R331" s="1151"/>
      <c r="S331" s="1151"/>
      <c r="T331" s="1151"/>
      <c r="U331" s="1151"/>
      <c r="V331" s="1151"/>
      <c r="W331" s="1151"/>
      <c r="X331" s="1151"/>
      <c r="Y331" s="1151"/>
      <c r="Z331" s="1151"/>
      <c r="AA331" s="1151"/>
      <c r="AB331" s="1151"/>
      <c r="AC331" s="1151"/>
      <c r="AD331" s="1151"/>
      <c r="AE331" s="1151"/>
      <c r="AF331" s="1084">
        <f>SUM(H331:AE331)</f>
        <v>0</v>
      </c>
      <c r="AG331" s="1085"/>
      <c r="AH331" s="1086"/>
    </row>
    <row r="332" spans="1:34" s="588" customFormat="1" ht="22.5" customHeight="1" thickBot="1" x14ac:dyDescent="0.25">
      <c r="A332" s="598"/>
      <c r="D332" s="1078" t="s">
        <v>30</v>
      </c>
      <c r="E332" s="1079"/>
      <c r="F332" s="1079"/>
      <c r="G332" s="1080"/>
      <c r="H332" s="1370">
        <f>H328+H329-H330+H331</f>
        <v>0</v>
      </c>
      <c r="I332" s="1370"/>
      <c r="J332" s="1370"/>
      <c r="K332" s="1370">
        <f>K328+K329-K330+K331</f>
        <v>1788604</v>
      </c>
      <c r="L332" s="1370"/>
      <c r="M332" s="1370"/>
      <c r="N332" s="1370">
        <f t="shared" ref="N332" si="91">N328+N329-N330+N331</f>
        <v>9864516</v>
      </c>
      <c r="O332" s="1370"/>
      <c r="P332" s="1370"/>
      <c r="Q332" s="1370">
        <f t="shared" ref="Q332" si="92">Q328+Q329-Q330+Q331</f>
        <v>0</v>
      </c>
      <c r="R332" s="1370"/>
      <c r="S332" s="1370"/>
      <c r="T332" s="1370">
        <f t="shared" ref="T332" si="93">T328+T329-T330+T331</f>
        <v>0</v>
      </c>
      <c r="U332" s="1370"/>
      <c r="V332" s="1370"/>
      <c r="W332" s="1370">
        <f t="shared" ref="W332" si="94">W328+W329-W330+W331</f>
        <v>0</v>
      </c>
      <c r="X332" s="1370"/>
      <c r="Y332" s="1370"/>
      <c r="Z332" s="1370">
        <f t="shared" ref="Z332" si="95">Z328+Z329-Z330+Z331</f>
        <v>0</v>
      </c>
      <c r="AA332" s="1370"/>
      <c r="AB332" s="1370"/>
      <c r="AC332" s="1370">
        <f t="shared" ref="AC332" si="96">AC328+AC329-AC330+AC331</f>
        <v>0</v>
      </c>
      <c r="AD332" s="1370"/>
      <c r="AE332" s="1370"/>
      <c r="AF332" s="1090">
        <f t="shared" ref="AF332" si="97">AF328+AF329-AF330+AF331</f>
        <v>11653120</v>
      </c>
      <c r="AG332" s="1091"/>
      <c r="AH332" s="1092"/>
    </row>
    <row r="333" spans="1:34" s="588" customFormat="1" ht="15" thickBot="1" x14ac:dyDescent="0.25">
      <c r="A333" s="598"/>
      <c r="D333" s="1143" t="s">
        <v>33</v>
      </c>
      <c r="E333" s="1144"/>
      <c r="F333" s="1144"/>
      <c r="G333" s="1144"/>
      <c r="H333" s="1144"/>
      <c r="I333" s="1144"/>
      <c r="J333" s="1144"/>
      <c r="K333" s="1144"/>
      <c r="L333" s="1144"/>
      <c r="M333" s="1144"/>
      <c r="N333" s="1144"/>
      <c r="O333" s="1144"/>
      <c r="P333" s="1144"/>
      <c r="Q333" s="1144"/>
      <c r="R333" s="1144"/>
      <c r="S333" s="1144"/>
      <c r="T333" s="1144"/>
      <c r="U333" s="1144"/>
      <c r="V333" s="1144"/>
      <c r="W333" s="1144"/>
      <c r="X333" s="1144"/>
      <c r="Y333" s="1144"/>
      <c r="Z333" s="1144"/>
      <c r="AA333" s="1144"/>
      <c r="AB333" s="1144"/>
      <c r="AC333" s="1144"/>
      <c r="AD333" s="1144"/>
      <c r="AE333" s="1144"/>
      <c r="AF333" s="1144"/>
      <c r="AG333" s="1144"/>
      <c r="AH333" s="1145"/>
    </row>
    <row r="334" spans="1:34" s="588" customFormat="1" ht="22.5" customHeight="1" x14ac:dyDescent="0.2">
      <c r="A334" s="598"/>
      <c r="D334" s="1081" t="s">
        <v>32</v>
      </c>
      <c r="E334" s="1082"/>
      <c r="F334" s="1082"/>
      <c r="G334" s="1083"/>
      <c r="H334" s="1369">
        <v>102806</v>
      </c>
      <c r="I334" s="1369"/>
      <c r="J334" s="1369"/>
      <c r="K334" s="1146"/>
      <c r="L334" s="1146"/>
      <c r="M334" s="1146"/>
      <c r="N334" s="1146"/>
      <c r="O334" s="1146"/>
      <c r="P334" s="1146"/>
      <c r="Q334" s="1146"/>
      <c r="R334" s="1146"/>
      <c r="S334" s="1146"/>
      <c r="T334" s="1146"/>
      <c r="U334" s="1146"/>
      <c r="V334" s="1146"/>
      <c r="W334" s="1146"/>
      <c r="X334" s="1146"/>
      <c r="Y334" s="1146"/>
      <c r="Z334" s="1146"/>
      <c r="AA334" s="1146"/>
      <c r="AB334" s="1146"/>
      <c r="AC334" s="1146"/>
      <c r="AD334" s="1146"/>
      <c r="AE334" s="1146"/>
      <c r="AF334" s="1087">
        <f>SUM(H334:AE334)</f>
        <v>102806</v>
      </c>
      <c r="AG334" s="1088"/>
      <c r="AH334" s="1089"/>
    </row>
    <row r="335" spans="1:34" s="588" customFormat="1" ht="14.25" customHeight="1" x14ac:dyDescent="0.2">
      <c r="A335" s="598"/>
      <c r="D335" s="1074" t="s">
        <v>27</v>
      </c>
      <c r="E335" s="1075"/>
      <c r="F335" s="1075"/>
      <c r="G335" s="1076"/>
      <c r="H335" s="1150"/>
      <c r="I335" s="1150"/>
      <c r="J335" s="1150"/>
      <c r="K335" s="1151"/>
      <c r="L335" s="1151"/>
      <c r="M335" s="1151"/>
      <c r="N335" s="1151"/>
      <c r="O335" s="1151"/>
      <c r="P335" s="1151"/>
      <c r="Q335" s="1151"/>
      <c r="R335" s="1151"/>
      <c r="S335" s="1151"/>
      <c r="T335" s="1151"/>
      <c r="U335" s="1151"/>
      <c r="V335" s="1151"/>
      <c r="W335" s="1151"/>
      <c r="X335" s="1151"/>
      <c r="Y335" s="1151"/>
      <c r="Z335" s="1151"/>
      <c r="AA335" s="1151"/>
      <c r="AB335" s="1151"/>
      <c r="AC335" s="1151"/>
      <c r="AD335" s="1151"/>
      <c r="AE335" s="1151"/>
      <c r="AF335" s="1084">
        <f>SUM(H335:AE335)</f>
        <v>0</v>
      </c>
      <c r="AG335" s="1085"/>
      <c r="AH335" s="1086"/>
    </row>
    <row r="336" spans="1:34" s="588" customFormat="1" ht="14.25" customHeight="1" x14ac:dyDescent="0.2">
      <c r="A336" s="598"/>
      <c r="D336" s="1074" t="s">
        <v>28</v>
      </c>
      <c r="E336" s="1075"/>
      <c r="F336" s="1075"/>
      <c r="G336" s="1076"/>
      <c r="H336" s="1150"/>
      <c r="I336" s="1150"/>
      <c r="J336" s="1150"/>
      <c r="K336" s="1151"/>
      <c r="L336" s="1151"/>
      <c r="M336" s="1151"/>
      <c r="N336" s="1151"/>
      <c r="O336" s="1151"/>
      <c r="P336" s="1151"/>
      <c r="Q336" s="1151"/>
      <c r="R336" s="1151"/>
      <c r="S336" s="1151"/>
      <c r="T336" s="1151"/>
      <c r="U336" s="1151"/>
      <c r="V336" s="1151"/>
      <c r="W336" s="1151"/>
      <c r="X336" s="1151"/>
      <c r="Y336" s="1151"/>
      <c r="Z336" s="1151"/>
      <c r="AA336" s="1151"/>
      <c r="AB336" s="1151"/>
      <c r="AC336" s="1151"/>
      <c r="AD336" s="1151"/>
      <c r="AE336" s="1151"/>
      <c r="AF336" s="1084">
        <f>SUM(H336:AE336)</f>
        <v>0</v>
      </c>
      <c r="AG336" s="1085"/>
      <c r="AH336" s="1086"/>
    </row>
    <row r="337" spans="1:34" s="588" customFormat="1" x14ac:dyDescent="0.2">
      <c r="A337" s="598"/>
      <c r="D337" s="1074" t="s">
        <v>29</v>
      </c>
      <c r="E337" s="1075"/>
      <c r="F337" s="1075"/>
      <c r="G337" s="1076"/>
      <c r="H337" s="1150"/>
      <c r="I337" s="1150"/>
      <c r="J337" s="1150"/>
      <c r="K337" s="1151"/>
      <c r="L337" s="1151"/>
      <c r="M337" s="1151"/>
      <c r="N337" s="1151"/>
      <c r="O337" s="1151"/>
      <c r="P337" s="1151"/>
      <c r="Q337" s="1151"/>
      <c r="R337" s="1151"/>
      <c r="S337" s="1151"/>
      <c r="T337" s="1151"/>
      <c r="U337" s="1151"/>
      <c r="V337" s="1151"/>
      <c r="W337" s="1151"/>
      <c r="X337" s="1151"/>
      <c r="Y337" s="1151"/>
      <c r="Z337" s="1151"/>
      <c r="AA337" s="1151"/>
      <c r="AB337" s="1151"/>
      <c r="AC337" s="1151"/>
      <c r="AD337" s="1151"/>
      <c r="AE337" s="1151"/>
      <c r="AF337" s="1084">
        <f>SUM(H337:AE337)</f>
        <v>0</v>
      </c>
      <c r="AG337" s="1085"/>
      <c r="AH337" s="1086"/>
    </row>
    <row r="338" spans="1:34" s="588" customFormat="1" ht="22.5" customHeight="1" thickBot="1" x14ac:dyDescent="0.25">
      <c r="A338" s="598"/>
      <c r="D338" s="1078" t="s">
        <v>30</v>
      </c>
      <c r="E338" s="1079"/>
      <c r="F338" s="1079"/>
      <c r="G338" s="1080"/>
      <c r="H338" s="1370">
        <f>H334+H335-H336+H337</f>
        <v>102806</v>
      </c>
      <c r="I338" s="1370"/>
      <c r="J338" s="1370"/>
      <c r="K338" s="1370">
        <f>K334+K335-K336+K337</f>
        <v>0</v>
      </c>
      <c r="L338" s="1370"/>
      <c r="M338" s="1370"/>
      <c r="N338" s="1370">
        <f t="shared" ref="N338" si="98">N334+N335-N336+N337</f>
        <v>0</v>
      </c>
      <c r="O338" s="1370"/>
      <c r="P338" s="1370"/>
      <c r="Q338" s="1370">
        <f t="shared" ref="Q338" si="99">Q334+Q335-Q336+Q337</f>
        <v>0</v>
      </c>
      <c r="R338" s="1370"/>
      <c r="S338" s="1370"/>
      <c r="T338" s="1370">
        <f t="shared" ref="T338" si="100">T334+T335-T336+T337</f>
        <v>0</v>
      </c>
      <c r="U338" s="1370"/>
      <c r="V338" s="1370"/>
      <c r="W338" s="1370">
        <f t="shared" ref="W338" si="101">W334+W335-W336+W337</f>
        <v>0</v>
      </c>
      <c r="X338" s="1370"/>
      <c r="Y338" s="1370"/>
      <c r="Z338" s="1370">
        <f t="shared" ref="Z338" si="102">Z334+Z335-Z336+Z337</f>
        <v>0</v>
      </c>
      <c r="AA338" s="1370"/>
      <c r="AB338" s="1370"/>
      <c r="AC338" s="1370">
        <f t="shared" ref="AC338" si="103">AC334+AC335-AC336+AC337</f>
        <v>0</v>
      </c>
      <c r="AD338" s="1370"/>
      <c r="AE338" s="1370"/>
      <c r="AF338" s="1090">
        <f t="shared" ref="AF338" si="104">AF334+AF335-AF336+AF337</f>
        <v>102806</v>
      </c>
      <c r="AG338" s="1091"/>
      <c r="AH338" s="1092"/>
    </row>
    <row r="339" spans="1:34" s="588" customFormat="1" ht="15" customHeight="1" thickBot="1" x14ac:dyDescent="0.25">
      <c r="A339" s="598"/>
      <c r="D339" s="1143" t="s">
        <v>34</v>
      </c>
      <c r="E339" s="1144"/>
      <c r="F339" s="1144"/>
      <c r="G339" s="1144"/>
      <c r="H339" s="1144"/>
      <c r="I339" s="1144"/>
      <c r="J339" s="1144"/>
      <c r="K339" s="1144"/>
      <c r="L339" s="1144"/>
      <c r="M339" s="1144"/>
      <c r="N339" s="1144"/>
      <c r="O339" s="1144"/>
      <c r="P339" s="1144"/>
      <c r="Q339" s="1144"/>
      <c r="R339" s="1144"/>
      <c r="S339" s="1144"/>
      <c r="T339" s="1144"/>
      <c r="U339" s="1144"/>
      <c r="V339" s="1144"/>
      <c r="W339" s="1144"/>
      <c r="X339" s="1144"/>
      <c r="Y339" s="1144"/>
      <c r="Z339" s="1144"/>
      <c r="AA339" s="1144"/>
      <c r="AB339" s="1144"/>
      <c r="AC339" s="1144"/>
      <c r="AD339" s="1144"/>
      <c r="AE339" s="1144"/>
      <c r="AF339" s="1144"/>
      <c r="AG339" s="1144"/>
      <c r="AH339" s="1145"/>
    </row>
    <row r="340" spans="1:34" s="588" customFormat="1" ht="22.5" customHeight="1" x14ac:dyDescent="0.2">
      <c r="A340" s="598"/>
      <c r="D340" s="1081" t="s">
        <v>32</v>
      </c>
      <c r="E340" s="1082"/>
      <c r="F340" s="1082"/>
      <c r="G340" s="1083"/>
      <c r="H340" s="1152">
        <f>H322-H328-H334</f>
        <v>68959</v>
      </c>
      <c r="I340" s="1152"/>
      <c r="J340" s="1152"/>
      <c r="K340" s="1152">
        <f t="shared" ref="K340" si="105">K322-K328-K334</f>
        <v>5234073</v>
      </c>
      <c r="L340" s="1152"/>
      <c r="M340" s="1152"/>
      <c r="N340" s="1152">
        <f t="shared" ref="N340" si="106">N322-N328-N334</f>
        <v>2507053</v>
      </c>
      <c r="O340" s="1152"/>
      <c r="P340" s="1152"/>
      <c r="Q340" s="1152">
        <f t="shared" ref="Q340" si="107">Q322-Q328-Q334</f>
        <v>0</v>
      </c>
      <c r="R340" s="1152"/>
      <c r="S340" s="1152"/>
      <c r="T340" s="1152">
        <f t="shared" ref="T340" si="108">T322-T328-T334</f>
        <v>0</v>
      </c>
      <c r="U340" s="1152"/>
      <c r="V340" s="1152"/>
      <c r="W340" s="1152">
        <f t="shared" ref="W340" si="109">W322-W328-W334</f>
        <v>0</v>
      </c>
      <c r="X340" s="1152"/>
      <c r="Y340" s="1152"/>
      <c r="Z340" s="1152">
        <f t="shared" ref="Z340" si="110">Z322-Z328-Z334</f>
        <v>200000</v>
      </c>
      <c r="AA340" s="1152"/>
      <c r="AB340" s="1152"/>
      <c r="AC340" s="1152">
        <f t="shared" ref="AC340" si="111">AC322-AC328-AC334</f>
        <v>0</v>
      </c>
      <c r="AD340" s="1152"/>
      <c r="AE340" s="1152"/>
      <c r="AF340" s="1140">
        <f t="shared" ref="AF340" si="112">AF322-AF328-AF334</f>
        <v>8010085</v>
      </c>
      <c r="AG340" s="1141"/>
      <c r="AH340" s="1142"/>
    </row>
    <row r="341" spans="1:34" s="588" customFormat="1" ht="22.5" customHeight="1" thickBot="1" x14ac:dyDescent="0.25">
      <c r="A341" s="598"/>
      <c r="D341" s="1078" t="s">
        <v>30</v>
      </c>
      <c r="E341" s="1079"/>
      <c r="F341" s="1079"/>
      <c r="G341" s="1080"/>
      <c r="H341" s="1370">
        <f>H326-H332-H338</f>
        <v>68959</v>
      </c>
      <c r="I341" s="1370"/>
      <c r="J341" s="1370"/>
      <c r="K341" s="1370">
        <f t="shared" ref="K341" si="113">K326-K332-K338</f>
        <v>4919658</v>
      </c>
      <c r="L341" s="1370"/>
      <c r="M341" s="1370"/>
      <c r="N341" s="1370">
        <f t="shared" ref="N341" si="114">N326-N332-N338</f>
        <v>1924770</v>
      </c>
      <c r="O341" s="1370"/>
      <c r="P341" s="1370"/>
      <c r="Q341" s="1370">
        <f t="shared" ref="Q341" si="115">Q326-Q332-Q338</f>
        <v>0</v>
      </c>
      <c r="R341" s="1370"/>
      <c r="S341" s="1370"/>
      <c r="T341" s="1370">
        <f t="shared" ref="T341" si="116">T326-T332-T338</f>
        <v>0</v>
      </c>
      <c r="U341" s="1370"/>
      <c r="V341" s="1370"/>
      <c r="W341" s="1370">
        <f t="shared" ref="W341" si="117">W326-W332-W338</f>
        <v>0</v>
      </c>
      <c r="X341" s="1370"/>
      <c r="Y341" s="1370"/>
      <c r="Z341" s="1370">
        <f>Z326-Z332-Z338</f>
        <v>600103</v>
      </c>
      <c r="AA341" s="1370"/>
      <c r="AB341" s="1370"/>
      <c r="AC341" s="1370">
        <f t="shared" ref="AC341" si="118">AC326-AC332-AC338</f>
        <v>0</v>
      </c>
      <c r="AD341" s="1370"/>
      <c r="AE341" s="1370"/>
      <c r="AF341" s="1090">
        <f t="shared" ref="AF341" si="119">AF326-AF332-AF338</f>
        <v>7513490</v>
      </c>
      <c r="AG341" s="1091"/>
      <c r="AH341" s="1092"/>
    </row>
    <row r="342" spans="1:34" s="588" customFormat="1" ht="14.25" customHeight="1" x14ac:dyDescent="0.2">
      <c r="A342" s="598"/>
      <c r="D342" s="636"/>
      <c r="E342" s="629"/>
      <c r="F342" s="629"/>
      <c r="G342" s="629"/>
      <c r="H342" s="629"/>
      <c r="I342" s="629"/>
      <c r="J342" s="629"/>
      <c r="K342" s="629"/>
      <c r="L342" s="629"/>
      <c r="M342" s="629"/>
      <c r="N342" s="629"/>
      <c r="O342" s="629"/>
      <c r="P342" s="629"/>
      <c r="Q342" s="629"/>
      <c r="R342" s="629"/>
      <c r="S342" s="629"/>
      <c r="T342" s="629"/>
      <c r="U342" s="629"/>
      <c r="V342" s="629"/>
      <c r="W342" s="629"/>
      <c r="X342" s="629"/>
      <c r="Y342" s="629"/>
      <c r="Z342" s="629"/>
      <c r="AA342" s="629"/>
      <c r="AB342" s="629"/>
      <c r="AC342" s="629"/>
      <c r="AD342" s="629"/>
      <c r="AE342" s="629"/>
      <c r="AF342" s="629"/>
      <c r="AG342" s="629"/>
    </row>
    <row r="343" spans="1:34" s="588" customFormat="1" ht="15" thickBot="1" x14ac:dyDescent="0.25">
      <c r="A343" s="598"/>
    </row>
    <row r="344" spans="1:34" s="588" customFormat="1" ht="29.25" customHeight="1" thickBot="1" x14ac:dyDescent="0.25">
      <c r="A344" s="598">
        <v>6</v>
      </c>
      <c r="D344" s="1186" t="s">
        <v>40</v>
      </c>
      <c r="E344" s="1187"/>
      <c r="F344" s="1187"/>
      <c r="G344" s="1187"/>
      <c r="H344" s="1187"/>
      <c r="I344" s="1187"/>
      <c r="J344" s="1187"/>
      <c r="K344" s="1187"/>
      <c r="L344" s="1187"/>
      <c r="M344" s="1187"/>
      <c r="N344" s="1187"/>
      <c r="O344" s="1187"/>
      <c r="P344" s="1187"/>
      <c r="Q344" s="1187"/>
      <c r="R344" s="1188"/>
      <c r="S344" s="1186" t="s">
        <v>36</v>
      </c>
      <c r="T344" s="1187"/>
      <c r="U344" s="1187"/>
      <c r="V344" s="1187"/>
      <c r="W344" s="1187"/>
      <c r="X344" s="1187"/>
      <c r="Y344" s="1187"/>
      <c r="Z344" s="1187"/>
      <c r="AA344" s="1187"/>
      <c r="AB344" s="1187"/>
      <c r="AC344" s="1187"/>
      <c r="AD344" s="1187"/>
      <c r="AE344" s="1187"/>
      <c r="AF344" s="1187"/>
      <c r="AG344" s="1188"/>
    </row>
    <row r="345" spans="1:34" s="588" customFormat="1" ht="29.25" customHeight="1" x14ac:dyDescent="0.2">
      <c r="A345" s="598"/>
      <c r="D345" s="1109" t="s">
        <v>48</v>
      </c>
      <c r="E345" s="1110"/>
      <c r="F345" s="1110"/>
      <c r="G345" s="1110"/>
      <c r="H345" s="1110"/>
      <c r="I345" s="1110"/>
      <c r="J345" s="1110"/>
      <c r="K345" s="1110"/>
      <c r="L345" s="1110"/>
      <c r="M345" s="1110"/>
      <c r="N345" s="1110"/>
      <c r="O345" s="1110"/>
      <c r="P345" s="1110"/>
      <c r="Q345" s="1110"/>
      <c r="R345" s="1111"/>
      <c r="S345" s="1365">
        <v>5509459</v>
      </c>
      <c r="T345" s="1366"/>
      <c r="U345" s="1366"/>
      <c r="V345" s="1366"/>
      <c r="W345" s="1366"/>
      <c r="X345" s="1366"/>
      <c r="Y345" s="1366"/>
      <c r="Z345" s="1366"/>
      <c r="AA345" s="1366"/>
      <c r="AB345" s="1366"/>
      <c r="AC345" s="1366"/>
      <c r="AD345" s="1366"/>
      <c r="AE345" s="1366"/>
      <c r="AF345" s="1366"/>
      <c r="AG345" s="1367"/>
    </row>
    <row r="346" spans="1:34" s="588" customFormat="1" ht="29.25" customHeight="1" thickBot="1" x14ac:dyDescent="0.25">
      <c r="A346" s="598"/>
      <c r="D346" s="1096" t="s">
        <v>49</v>
      </c>
      <c r="E346" s="1097"/>
      <c r="F346" s="1097"/>
      <c r="G346" s="1097"/>
      <c r="H346" s="1097"/>
      <c r="I346" s="1097"/>
      <c r="J346" s="1097"/>
      <c r="K346" s="1097"/>
      <c r="L346" s="1097"/>
      <c r="M346" s="1097"/>
      <c r="N346" s="1097"/>
      <c r="O346" s="1097"/>
      <c r="P346" s="1097"/>
      <c r="Q346" s="1097"/>
      <c r="R346" s="1098"/>
      <c r="S346" s="1211">
        <v>5509459</v>
      </c>
      <c r="T346" s="1212"/>
      <c r="U346" s="1212"/>
      <c r="V346" s="1212"/>
      <c r="W346" s="1212"/>
      <c r="X346" s="1212"/>
      <c r="Y346" s="1212"/>
      <c r="Z346" s="1212"/>
      <c r="AA346" s="1212"/>
      <c r="AB346" s="1212"/>
      <c r="AC346" s="1212"/>
      <c r="AD346" s="1212"/>
      <c r="AE346" s="1212"/>
      <c r="AF346" s="1212"/>
      <c r="AG346" s="1213"/>
    </row>
    <row r="347" spans="1:34" s="588" customFormat="1" x14ac:dyDescent="0.2">
      <c r="A347" s="598"/>
    </row>
    <row r="348" spans="1:34" s="588" customFormat="1" x14ac:dyDescent="0.2">
      <c r="A348" s="598"/>
    </row>
    <row r="349" spans="1:34" s="588" customFormat="1" x14ac:dyDescent="0.2">
      <c r="A349" s="598"/>
      <c r="D349" s="587" t="s">
        <v>1327</v>
      </c>
    </row>
    <row r="350" spans="1:34" s="588" customFormat="1" ht="15" customHeight="1" x14ac:dyDescent="0.2">
      <c r="A350" s="598"/>
    </row>
    <row r="351" spans="1:34" s="588" customFormat="1" ht="27.75" customHeight="1" x14ac:dyDescent="0.2">
      <c r="A351" s="598"/>
      <c r="D351" s="1148" t="s">
        <v>2164</v>
      </c>
      <c r="E351" s="1149"/>
      <c r="F351" s="1149"/>
      <c r="G351" s="1149"/>
      <c r="H351" s="1149"/>
      <c r="I351" s="1149"/>
      <c r="J351" s="1149"/>
      <c r="K351" s="1149"/>
      <c r="L351" s="1149"/>
      <c r="M351" s="1149"/>
      <c r="N351" s="1149"/>
      <c r="O351" s="1149"/>
      <c r="P351" s="1149"/>
      <c r="Q351" s="1149"/>
      <c r="R351" s="1149"/>
      <c r="S351" s="1149"/>
      <c r="T351" s="1149"/>
      <c r="U351" s="1149"/>
      <c r="V351" s="1149"/>
      <c r="W351" s="1149"/>
      <c r="X351" s="1149"/>
      <c r="Y351" s="1149"/>
      <c r="Z351" s="1149"/>
      <c r="AA351" s="1149"/>
      <c r="AB351" s="1149"/>
      <c r="AC351" s="1149"/>
      <c r="AD351" s="1149"/>
      <c r="AE351" s="1149"/>
      <c r="AF351" s="1149"/>
      <c r="AG351" s="1149"/>
    </row>
    <row r="352" spans="1:34" s="588" customFormat="1" ht="12.75" customHeight="1" x14ac:dyDescent="0.2">
      <c r="A352" s="598"/>
      <c r="D352" s="629"/>
      <c r="E352" s="629"/>
      <c r="F352" s="629"/>
      <c r="G352" s="629"/>
      <c r="H352" s="629"/>
      <c r="I352" s="629"/>
      <c r="J352" s="629"/>
      <c r="K352" s="629"/>
      <c r="L352" s="629"/>
      <c r="M352" s="629"/>
      <c r="N352" s="629"/>
      <c r="O352" s="629"/>
      <c r="P352" s="629"/>
      <c r="Q352" s="629"/>
      <c r="R352" s="629"/>
      <c r="S352" s="629"/>
      <c r="T352" s="629"/>
      <c r="U352" s="629"/>
      <c r="V352" s="629"/>
      <c r="W352" s="629"/>
      <c r="X352" s="629"/>
      <c r="Y352" s="629"/>
      <c r="Z352" s="629"/>
      <c r="AA352" s="629"/>
      <c r="AB352" s="629"/>
      <c r="AC352" s="629"/>
      <c r="AD352" s="629"/>
      <c r="AE352" s="629"/>
      <c r="AF352" s="629"/>
      <c r="AG352" s="629"/>
    </row>
    <row r="353" spans="1:34" s="588" customFormat="1" ht="12.75" customHeight="1" x14ac:dyDescent="0.2">
      <c r="A353" s="598"/>
      <c r="D353" s="587" t="s">
        <v>1383</v>
      </c>
      <c r="E353" s="629"/>
      <c r="F353" s="629"/>
    </row>
    <row r="354" spans="1:34" s="634" customFormat="1" ht="12.75" customHeight="1" x14ac:dyDescent="0.2">
      <c r="A354" s="637"/>
      <c r="E354" s="638"/>
      <c r="F354" s="638"/>
    </row>
    <row r="355" spans="1:34" s="588" customFormat="1" x14ac:dyDescent="0.2">
      <c r="A355" s="598"/>
      <c r="D355" s="635" t="s">
        <v>1384</v>
      </c>
      <c r="E355" s="629"/>
      <c r="F355" s="629"/>
    </row>
    <row r="356" spans="1:34" s="588" customFormat="1" ht="15" customHeight="1" thickBot="1" x14ac:dyDescent="0.25">
      <c r="A356" s="598"/>
      <c r="D356" s="636"/>
      <c r="E356" s="629"/>
      <c r="F356" s="629"/>
      <c r="G356" s="629"/>
      <c r="H356" s="629"/>
      <c r="I356" s="629"/>
      <c r="J356" s="629"/>
      <c r="K356" s="629"/>
      <c r="L356" s="629"/>
      <c r="M356" s="629"/>
      <c r="N356" s="629"/>
      <c r="O356" s="629"/>
      <c r="P356" s="629"/>
      <c r="Q356" s="629"/>
      <c r="R356" s="629"/>
      <c r="S356" s="629"/>
      <c r="T356" s="629"/>
      <c r="U356" s="629"/>
      <c r="V356" s="629"/>
      <c r="W356" s="629"/>
      <c r="X356" s="629"/>
      <c r="Y356" s="629"/>
      <c r="Z356" s="629"/>
      <c r="AA356" s="629"/>
      <c r="AB356" s="629"/>
      <c r="AC356" s="629"/>
      <c r="AD356" s="629"/>
      <c r="AE356" s="629"/>
      <c r="AF356" s="629"/>
      <c r="AG356" s="629"/>
    </row>
    <row r="357" spans="1:34" s="588" customFormat="1" ht="15" customHeight="1" thickBot="1" x14ac:dyDescent="0.25">
      <c r="A357" s="598" t="s">
        <v>1385</v>
      </c>
      <c r="D357" s="1134" t="s">
        <v>55</v>
      </c>
      <c r="E357" s="1135"/>
      <c r="F357" s="1135"/>
      <c r="G357" s="1136"/>
      <c r="H357" s="1186" t="s">
        <v>2</v>
      </c>
      <c r="I357" s="1187"/>
      <c r="J357" s="1187"/>
      <c r="K357" s="1187"/>
      <c r="L357" s="1187"/>
      <c r="M357" s="1187"/>
      <c r="N357" s="1187"/>
      <c r="O357" s="1187"/>
      <c r="P357" s="1187"/>
      <c r="Q357" s="1187"/>
      <c r="R357" s="1187"/>
      <c r="S357" s="1187"/>
      <c r="T357" s="1187"/>
      <c r="U357" s="1187"/>
      <c r="V357" s="1187"/>
      <c r="W357" s="1187"/>
      <c r="X357" s="1187"/>
      <c r="Y357" s="1187"/>
      <c r="Z357" s="1187"/>
      <c r="AA357" s="1187"/>
      <c r="AB357" s="1187"/>
      <c r="AC357" s="1187"/>
      <c r="AD357" s="1187"/>
      <c r="AE357" s="1187"/>
      <c r="AF357" s="1187"/>
      <c r="AG357" s="1187"/>
      <c r="AH357" s="1188"/>
    </row>
    <row r="358" spans="1:34" s="588" customFormat="1" ht="80.25" customHeight="1" thickBot="1" x14ac:dyDescent="0.25">
      <c r="A358" s="598"/>
      <c r="D358" s="1137"/>
      <c r="E358" s="1138"/>
      <c r="F358" s="1138"/>
      <c r="G358" s="1139"/>
      <c r="H358" s="1123" t="s">
        <v>51</v>
      </c>
      <c r="I358" s="1123"/>
      <c r="J358" s="1123"/>
      <c r="K358" s="1123" t="s">
        <v>459</v>
      </c>
      <c r="L358" s="1123"/>
      <c r="M358" s="1123"/>
      <c r="N358" s="1123" t="s">
        <v>52</v>
      </c>
      <c r="O358" s="1123"/>
      <c r="P358" s="1123"/>
      <c r="Q358" s="1123" t="s">
        <v>458</v>
      </c>
      <c r="R358" s="1123"/>
      <c r="S358" s="1123"/>
      <c r="T358" s="1123" t="s">
        <v>53</v>
      </c>
      <c r="U358" s="1123"/>
      <c r="V358" s="1123"/>
      <c r="W358" s="1123" t="s">
        <v>54</v>
      </c>
      <c r="X358" s="1123"/>
      <c r="Y358" s="1123"/>
      <c r="Z358" s="1123" t="s">
        <v>410</v>
      </c>
      <c r="AA358" s="1123"/>
      <c r="AB358" s="1123"/>
      <c r="AC358" s="1123" t="s">
        <v>411</v>
      </c>
      <c r="AD358" s="1123"/>
      <c r="AE358" s="1123"/>
      <c r="AF358" s="1124" t="s">
        <v>14</v>
      </c>
      <c r="AG358" s="1125"/>
      <c r="AH358" s="1126"/>
    </row>
    <row r="359" spans="1:34" s="588" customFormat="1" ht="15" thickBot="1" x14ac:dyDescent="0.25">
      <c r="A359" s="598"/>
      <c r="D359" s="1143" t="s">
        <v>25</v>
      </c>
      <c r="E359" s="1144"/>
      <c r="F359" s="1144"/>
      <c r="G359" s="1144"/>
      <c r="H359" s="1144"/>
      <c r="I359" s="1144"/>
      <c r="J359" s="1144"/>
      <c r="K359" s="1144"/>
      <c r="L359" s="1144"/>
      <c r="M359" s="1144"/>
      <c r="N359" s="1144"/>
      <c r="O359" s="1144"/>
      <c r="P359" s="1144"/>
      <c r="Q359" s="1144"/>
      <c r="R359" s="1144"/>
      <c r="S359" s="1144"/>
      <c r="T359" s="1144"/>
      <c r="U359" s="1144"/>
      <c r="V359" s="1144"/>
      <c r="W359" s="1144"/>
      <c r="X359" s="1144"/>
      <c r="Y359" s="1144"/>
      <c r="Z359" s="1144"/>
      <c r="AA359" s="1144"/>
      <c r="AB359" s="1144"/>
      <c r="AC359" s="1144"/>
      <c r="AD359" s="1144"/>
      <c r="AE359" s="1144"/>
      <c r="AF359" s="1144"/>
      <c r="AG359" s="1144"/>
      <c r="AH359" s="1145"/>
    </row>
    <row r="360" spans="1:34" s="588" customFormat="1" ht="22.5" customHeight="1" x14ac:dyDescent="0.2">
      <c r="A360" s="598"/>
      <c r="D360" s="1081" t="s">
        <v>26</v>
      </c>
      <c r="E360" s="1082"/>
      <c r="F360" s="1082"/>
      <c r="G360" s="1083"/>
      <c r="H360" s="1369"/>
      <c r="I360" s="1369"/>
      <c r="J360" s="1369"/>
      <c r="K360" s="1146"/>
      <c r="L360" s="1146"/>
      <c r="M360" s="1146"/>
      <c r="N360" s="1146">
        <v>125739</v>
      </c>
      <c r="O360" s="1146"/>
      <c r="P360" s="1146"/>
      <c r="Q360" s="1146"/>
      <c r="R360" s="1146"/>
      <c r="S360" s="1146"/>
      <c r="T360" s="1146"/>
      <c r="U360" s="1146"/>
      <c r="V360" s="1146"/>
      <c r="W360" s="1146"/>
      <c r="X360" s="1146"/>
      <c r="Y360" s="1146"/>
      <c r="Z360" s="1146"/>
      <c r="AA360" s="1146"/>
      <c r="AB360" s="1146"/>
      <c r="AC360" s="1146"/>
      <c r="AD360" s="1146"/>
      <c r="AE360" s="1146"/>
      <c r="AF360" s="1087">
        <f>SUM(H360:AE360)</f>
        <v>125739</v>
      </c>
      <c r="AG360" s="1088"/>
      <c r="AH360" s="1089"/>
    </row>
    <row r="361" spans="1:34" s="588" customFormat="1" x14ac:dyDescent="0.2">
      <c r="A361" s="598"/>
      <c r="D361" s="1074" t="s">
        <v>27</v>
      </c>
      <c r="E361" s="1075"/>
      <c r="F361" s="1075"/>
      <c r="G361" s="1076"/>
      <c r="H361" s="1293"/>
      <c r="I361" s="1293"/>
      <c r="J361" s="1293"/>
      <c r="K361" s="1147"/>
      <c r="L361" s="1147"/>
      <c r="M361" s="1147"/>
      <c r="N361" s="1147"/>
      <c r="O361" s="1147"/>
      <c r="P361" s="1147"/>
      <c r="Q361" s="1147"/>
      <c r="R361" s="1147"/>
      <c r="S361" s="1147"/>
      <c r="T361" s="1147"/>
      <c r="U361" s="1147"/>
      <c r="V361" s="1147"/>
      <c r="W361" s="1147"/>
      <c r="X361" s="1147"/>
      <c r="Y361" s="1147"/>
      <c r="Z361" s="1147"/>
      <c r="AA361" s="1147"/>
      <c r="AB361" s="1147"/>
      <c r="AC361" s="1151"/>
      <c r="AD361" s="1151"/>
      <c r="AE361" s="1151"/>
      <c r="AF361" s="1084">
        <f>SUM(H361:AE361)</f>
        <v>0</v>
      </c>
      <c r="AG361" s="1085"/>
      <c r="AH361" s="1086"/>
    </row>
    <row r="362" spans="1:34" s="588" customFormat="1" ht="14.25" customHeight="1" x14ac:dyDescent="0.2">
      <c r="A362" s="598"/>
      <c r="D362" s="1074" t="s">
        <v>28</v>
      </c>
      <c r="E362" s="1075"/>
      <c r="F362" s="1075"/>
      <c r="G362" s="1076"/>
      <c r="H362" s="1293"/>
      <c r="I362" s="1293"/>
      <c r="J362" s="1293"/>
      <c r="K362" s="1147"/>
      <c r="L362" s="1147"/>
      <c r="M362" s="1147"/>
      <c r="N362" s="1147"/>
      <c r="O362" s="1147"/>
      <c r="P362" s="1147"/>
      <c r="Q362" s="1147"/>
      <c r="R362" s="1147"/>
      <c r="S362" s="1147"/>
      <c r="T362" s="1147"/>
      <c r="U362" s="1147"/>
      <c r="V362" s="1147"/>
      <c r="W362" s="1147"/>
      <c r="X362" s="1147"/>
      <c r="Y362" s="1147"/>
      <c r="Z362" s="1147"/>
      <c r="AA362" s="1147"/>
      <c r="AB362" s="1147"/>
      <c r="AC362" s="1151"/>
      <c r="AD362" s="1151"/>
      <c r="AE362" s="1151"/>
      <c r="AF362" s="1084">
        <f>SUM(H362:AE362)</f>
        <v>0</v>
      </c>
      <c r="AG362" s="1085"/>
      <c r="AH362" s="1086"/>
    </row>
    <row r="363" spans="1:34" s="588" customFormat="1" ht="14.25" customHeight="1" x14ac:dyDescent="0.2">
      <c r="A363" s="598"/>
      <c r="D363" s="1074" t="s">
        <v>29</v>
      </c>
      <c r="E363" s="1075"/>
      <c r="F363" s="1075"/>
      <c r="G363" s="1076"/>
      <c r="H363" s="1293"/>
      <c r="I363" s="1293"/>
      <c r="J363" s="1293"/>
      <c r="K363" s="1147"/>
      <c r="L363" s="1147"/>
      <c r="M363" s="1147"/>
      <c r="N363" s="1147"/>
      <c r="O363" s="1147"/>
      <c r="P363" s="1147"/>
      <c r="Q363" s="1147"/>
      <c r="R363" s="1147"/>
      <c r="S363" s="1147"/>
      <c r="T363" s="1147"/>
      <c r="U363" s="1147"/>
      <c r="V363" s="1147"/>
      <c r="W363" s="1147"/>
      <c r="X363" s="1147"/>
      <c r="Y363" s="1147"/>
      <c r="Z363" s="1147"/>
      <c r="AA363" s="1147"/>
      <c r="AB363" s="1147"/>
      <c r="AC363" s="1151"/>
      <c r="AD363" s="1151"/>
      <c r="AE363" s="1151"/>
      <c r="AF363" s="1084">
        <f>SUM(H363:AE363)</f>
        <v>0</v>
      </c>
      <c r="AG363" s="1085"/>
      <c r="AH363" s="1086"/>
    </row>
    <row r="364" spans="1:34" s="588" customFormat="1" ht="22.5" customHeight="1" thickBot="1" x14ac:dyDescent="0.25">
      <c r="A364" s="598"/>
      <c r="D364" s="1078" t="s">
        <v>30</v>
      </c>
      <c r="E364" s="1079"/>
      <c r="F364" s="1079"/>
      <c r="G364" s="1080"/>
      <c r="H364" s="1370">
        <f>H360+H361-H362+H363</f>
        <v>0</v>
      </c>
      <c r="I364" s="1370"/>
      <c r="J364" s="1370"/>
      <c r="K364" s="1370">
        <f t="shared" ref="K364" si="120">K360+K361-K362+K363</f>
        <v>0</v>
      </c>
      <c r="L364" s="1370"/>
      <c r="M364" s="1370"/>
      <c r="N364" s="1370">
        <f t="shared" ref="N364" si="121">N360+N361-N362+N363</f>
        <v>125739</v>
      </c>
      <c r="O364" s="1370"/>
      <c r="P364" s="1370"/>
      <c r="Q364" s="1370">
        <f t="shared" ref="Q364" si="122">Q360+Q361-Q362+Q363</f>
        <v>0</v>
      </c>
      <c r="R364" s="1370"/>
      <c r="S364" s="1370"/>
      <c r="T364" s="1370">
        <f t="shared" ref="T364" si="123">T360+T361-T362+T363</f>
        <v>0</v>
      </c>
      <c r="U364" s="1370"/>
      <c r="V364" s="1370"/>
      <c r="W364" s="1370">
        <f t="shared" ref="W364" si="124">W360+W361-W362+W363</f>
        <v>0</v>
      </c>
      <c r="X364" s="1370"/>
      <c r="Y364" s="1370"/>
      <c r="Z364" s="1370">
        <f t="shared" ref="Z364" si="125">Z360+Z361-Z362+Z363</f>
        <v>0</v>
      </c>
      <c r="AA364" s="1370"/>
      <c r="AB364" s="1370"/>
      <c r="AC364" s="1370">
        <f t="shared" ref="AC364" si="126">AC360+AC361-AC362+AC363</f>
        <v>0</v>
      </c>
      <c r="AD364" s="1370"/>
      <c r="AE364" s="1370"/>
      <c r="AF364" s="1090">
        <f t="shared" ref="AF364" si="127">AF360+AF361-AF362+AF363</f>
        <v>125739</v>
      </c>
      <c r="AG364" s="1091"/>
      <c r="AH364" s="1092"/>
    </row>
    <row r="365" spans="1:34" s="588" customFormat="1" ht="15" thickBot="1" x14ac:dyDescent="0.25">
      <c r="A365" s="598"/>
      <c r="D365" s="1143" t="s">
        <v>33</v>
      </c>
      <c r="E365" s="1144"/>
      <c r="F365" s="1144"/>
      <c r="G365" s="1144"/>
      <c r="H365" s="1144"/>
      <c r="I365" s="1144"/>
      <c r="J365" s="1144"/>
      <c r="K365" s="1144"/>
      <c r="L365" s="1144"/>
      <c r="M365" s="1144"/>
      <c r="N365" s="1144"/>
      <c r="O365" s="1144"/>
      <c r="P365" s="1144"/>
      <c r="Q365" s="1144"/>
      <c r="R365" s="1144"/>
      <c r="S365" s="1144"/>
      <c r="T365" s="1144"/>
      <c r="U365" s="1144"/>
      <c r="V365" s="1144"/>
      <c r="W365" s="1144"/>
      <c r="X365" s="1144"/>
      <c r="Y365" s="1144"/>
      <c r="Z365" s="1144"/>
      <c r="AA365" s="1144"/>
      <c r="AB365" s="1144"/>
      <c r="AC365" s="1144"/>
      <c r="AD365" s="1144"/>
      <c r="AE365" s="1144"/>
      <c r="AF365" s="1144"/>
      <c r="AG365" s="1144"/>
      <c r="AH365" s="1145"/>
    </row>
    <row r="366" spans="1:34" s="588" customFormat="1" ht="22.5" customHeight="1" x14ac:dyDescent="0.2">
      <c r="A366" s="598"/>
      <c r="D366" s="1081" t="s">
        <v>32</v>
      </c>
      <c r="E366" s="1082"/>
      <c r="F366" s="1082"/>
      <c r="G366" s="1083"/>
      <c r="H366" s="1369"/>
      <c r="I366" s="1369"/>
      <c r="J366" s="1369"/>
      <c r="K366" s="1146"/>
      <c r="L366" s="1146"/>
      <c r="M366" s="1146"/>
      <c r="N366" s="1146"/>
      <c r="O366" s="1146"/>
      <c r="P366" s="1146"/>
      <c r="Q366" s="1146"/>
      <c r="R366" s="1146"/>
      <c r="S366" s="1146"/>
      <c r="T366" s="1146"/>
      <c r="U366" s="1146"/>
      <c r="V366" s="1146"/>
      <c r="W366" s="1146"/>
      <c r="X366" s="1146"/>
      <c r="Y366" s="1146"/>
      <c r="Z366" s="1146"/>
      <c r="AA366" s="1146"/>
      <c r="AB366" s="1146"/>
      <c r="AC366" s="1146"/>
      <c r="AD366" s="1146"/>
      <c r="AE366" s="1146"/>
      <c r="AF366" s="1087">
        <f>SUM(H366:AE366)</f>
        <v>0</v>
      </c>
      <c r="AG366" s="1088"/>
      <c r="AH366" s="1089"/>
    </row>
    <row r="367" spans="1:34" s="588" customFormat="1" ht="15" customHeight="1" x14ac:dyDescent="0.2">
      <c r="A367" s="598"/>
      <c r="D367" s="1074" t="s">
        <v>27</v>
      </c>
      <c r="E367" s="1075"/>
      <c r="F367" s="1075"/>
      <c r="G367" s="1076"/>
      <c r="H367" s="1293"/>
      <c r="I367" s="1293"/>
      <c r="J367" s="1293"/>
      <c r="K367" s="1147"/>
      <c r="L367" s="1147"/>
      <c r="M367" s="1147"/>
      <c r="N367" s="1147"/>
      <c r="O367" s="1147"/>
      <c r="P367" s="1147"/>
      <c r="Q367" s="1147"/>
      <c r="R367" s="1147"/>
      <c r="S367" s="1147"/>
      <c r="T367" s="1147"/>
      <c r="U367" s="1147"/>
      <c r="V367" s="1147"/>
      <c r="W367" s="1147"/>
      <c r="X367" s="1147"/>
      <c r="Y367" s="1147"/>
      <c r="Z367" s="1147"/>
      <c r="AA367" s="1147"/>
      <c r="AB367" s="1147"/>
      <c r="AC367" s="1151"/>
      <c r="AD367" s="1151"/>
      <c r="AE367" s="1151"/>
      <c r="AF367" s="1084">
        <f>SUM(H367:AE367)</f>
        <v>0</v>
      </c>
      <c r="AG367" s="1085"/>
      <c r="AH367" s="1086"/>
    </row>
    <row r="368" spans="1:34" s="588" customFormat="1" x14ac:dyDescent="0.2">
      <c r="A368" s="598"/>
      <c r="D368" s="1074" t="s">
        <v>28</v>
      </c>
      <c r="E368" s="1075"/>
      <c r="F368" s="1075"/>
      <c r="G368" s="1076"/>
      <c r="H368" s="1293"/>
      <c r="I368" s="1293"/>
      <c r="J368" s="1293"/>
      <c r="K368" s="1147"/>
      <c r="L368" s="1147"/>
      <c r="M368" s="1147"/>
      <c r="N368" s="1147"/>
      <c r="O368" s="1147"/>
      <c r="P368" s="1147"/>
      <c r="Q368" s="1147"/>
      <c r="R368" s="1147"/>
      <c r="S368" s="1147"/>
      <c r="T368" s="1147"/>
      <c r="U368" s="1147"/>
      <c r="V368" s="1147"/>
      <c r="W368" s="1147"/>
      <c r="X368" s="1147"/>
      <c r="Y368" s="1147"/>
      <c r="Z368" s="1147"/>
      <c r="AA368" s="1147"/>
      <c r="AB368" s="1147"/>
      <c r="AC368" s="1151"/>
      <c r="AD368" s="1151"/>
      <c r="AE368" s="1151"/>
      <c r="AF368" s="1084">
        <f>SUM(H368:AE368)</f>
        <v>0</v>
      </c>
      <c r="AG368" s="1085"/>
      <c r="AH368" s="1086"/>
    </row>
    <row r="369" spans="1:34" s="588" customFormat="1" ht="14.25" customHeight="1" x14ac:dyDescent="0.2">
      <c r="A369" s="598"/>
      <c r="D369" s="1074" t="s">
        <v>29</v>
      </c>
      <c r="E369" s="1075"/>
      <c r="F369" s="1075"/>
      <c r="G369" s="1076"/>
      <c r="H369" s="1293"/>
      <c r="I369" s="1293"/>
      <c r="J369" s="1293"/>
      <c r="K369" s="1147"/>
      <c r="L369" s="1147"/>
      <c r="M369" s="1147"/>
      <c r="N369" s="1147"/>
      <c r="O369" s="1147"/>
      <c r="P369" s="1147"/>
      <c r="Q369" s="1147"/>
      <c r="R369" s="1147"/>
      <c r="S369" s="1147"/>
      <c r="T369" s="1147"/>
      <c r="U369" s="1147"/>
      <c r="V369" s="1147"/>
      <c r="W369" s="1147"/>
      <c r="X369" s="1147"/>
      <c r="Y369" s="1147"/>
      <c r="Z369" s="1147"/>
      <c r="AA369" s="1147"/>
      <c r="AB369" s="1147"/>
      <c r="AC369" s="1151"/>
      <c r="AD369" s="1151"/>
      <c r="AE369" s="1151"/>
      <c r="AF369" s="1084">
        <f>SUM(H369:AE369)</f>
        <v>0</v>
      </c>
      <c r="AG369" s="1085"/>
      <c r="AH369" s="1086"/>
    </row>
    <row r="370" spans="1:34" s="588" customFormat="1" ht="22.5" customHeight="1" thickBot="1" x14ac:dyDescent="0.25">
      <c r="A370" s="598"/>
      <c r="D370" s="1078" t="s">
        <v>30</v>
      </c>
      <c r="E370" s="1079"/>
      <c r="F370" s="1079"/>
      <c r="G370" s="1080"/>
      <c r="H370" s="1370">
        <f>H366+H367-H368+H369</f>
        <v>0</v>
      </c>
      <c r="I370" s="1370"/>
      <c r="J370" s="1370"/>
      <c r="K370" s="1370">
        <f t="shared" ref="K370" si="128">K366+K367-K368+K369</f>
        <v>0</v>
      </c>
      <c r="L370" s="1370"/>
      <c r="M370" s="1370"/>
      <c r="N370" s="1370">
        <f t="shared" ref="N370" si="129">N366+N367-N368+N369</f>
        <v>0</v>
      </c>
      <c r="O370" s="1370"/>
      <c r="P370" s="1370"/>
      <c r="Q370" s="1370">
        <f t="shared" ref="Q370" si="130">Q366+Q367-Q368+Q369</f>
        <v>0</v>
      </c>
      <c r="R370" s="1370"/>
      <c r="S370" s="1370"/>
      <c r="T370" s="1370">
        <f t="shared" ref="T370" si="131">T366+T367-T368+T369</f>
        <v>0</v>
      </c>
      <c r="U370" s="1370"/>
      <c r="V370" s="1370"/>
      <c r="W370" s="1370">
        <f t="shared" ref="W370" si="132">W366+W367-W368+W369</f>
        <v>0</v>
      </c>
      <c r="X370" s="1370"/>
      <c r="Y370" s="1370"/>
      <c r="Z370" s="1370">
        <f t="shared" ref="Z370" si="133">Z366+Z367-Z368+Z369</f>
        <v>0</v>
      </c>
      <c r="AA370" s="1370"/>
      <c r="AB370" s="1370"/>
      <c r="AC370" s="1370">
        <f t="shared" ref="AC370" si="134">AC366+AC367-AC368+AC369</f>
        <v>0</v>
      </c>
      <c r="AD370" s="1370"/>
      <c r="AE370" s="1370"/>
      <c r="AF370" s="1090">
        <f t="shared" ref="AF370" si="135">AF366+AF367-AF368+AF369</f>
        <v>0</v>
      </c>
      <c r="AG370" s="1091"/>
      <c r="AH370" s="1092"/>
    </row>
    <row r="371" spans="1:34" s="588" customFormat="1" ht="15" thickBot="1" x14ac:dyDescent="0.25">
      <c r="A371" s="598"/>
      <c r="D371" s="1143" t="s">
        <v>256</v>
      </c>
      <c r="E371" s="1144"/>
      <c r="F371" s="1144"/>
      <c r="G371" s="1144"/>
      <c r="H371" s="1144"/>
      <c r="I371" s="1144"/>
      <c r="J371" s="1144"/>
      <c r="K371" s="1144"/>
      <c r="L371" s="1144"/>
      <c r="M371" s="1144"/>
      <c r="N371" s="1144"/>
      <c r="O371" s="1144"/>
      <c r="P371" s="1144"/>
      <c r="Q371" s="1144"/>
      <c r="R371" s="1144"/>
      <c r="S371" s="1144"/>
      <c r="T371" s="1144"/>
      <c r="U371" s="1144"/>
      <c r="V371" s="1144"/>
      <c r="W371" s="1144"/>
      <c r="X371" s="1144"/>
      <c r="Y371" s="1144"/>
      <c r="Z371" s="1144"/>
      <c r="AA371" s="1144"/>
      <c r="AB371" s="1144"/>
      <c r="AC371" s="1144"/>
      <c r="AD371" s="1144"/>
      <c r="AE371" s="1144"/>
      <c r="AF371" s="1144"/>
      <c r="AG371" s="1144"/>
      <c r="AH371" s="1145"/>
    </row>
    <row r="372" spans="1:34" s="588" customFormat="1" ht="22.5" customHeight="1" x14ac:dyDescent="0.2">
      <c r="A372" s="598"/>
      <c r="D372" s="1081" t="s">
        <v>32</v>
      </c>
      <c r="E372" s="1082"/>
      <c r="F372" s="1082"/>
      <c r="G372" s="1083"/>
      <c r="H372" s="1152">
        <f>H360-H366</f>
        <v>0</v>
      </c>
      <c r="I372" s="1152"/>
      <c r="J372" s="1152"/>
      <c r="K372" s="1152">
        <f t="shared" ref="K372" si="136">K360-K366</f>
        <v>0</v>
      </c>
      <c r="L372" s="1152"/>
      <c r="M372" s="1152"/>
      <c r="N372" s="1152">
        <f t="shared" ref="N372" si="137">N360-N366</f>
        <v>125739</v>
      </c>
      <c r="O372" s="1152"/>
      <c r="P372" s="1152"/>
      <c r="Q372" s="1152">
        <f t="shared" ref="Q372" si="138">Q360-Q366</f>
        <v>0</v>
      </c>
      <c r="R372" s="1152"/>
      <c r="S372" s="1152"/>
      <c r="T372" s="1152">
        <f t="shared" ref="T372" si="139">T360-T366</f>
        <v>0</v>
      </c>
      <c r="U372" s="1152"/>
      <c r="V372" s="1152"/>
      <c r="W372" s="1152">
        <f t="shared" ref="W372" si="140">W360-W366</f>
        <v>0</v>
      </c>
      <c r="X372" s="1152"/>
      <c r="Y372" s="1152"/>
      <c r="Z372" s="1152">
        <f t="shared" ref="Z372" si="141">Z360-Z366</f>
        <v>0</v>
      </c>
      <c r="AA372" s="1152"/>
      <c r="AB372" s="1152"/>
      <c r="AC372" s="1152">
        <f t="shared" ref="AC372" si="142">AC360-AC366</f>
        <v>0</v>
      </c>
      <c r="AD372" s="1152"/>
      <c r="AE372" s="1152"/>
      <c r="AF372" s="1140">
        <f t="shared" ref="AF372" si="143">AF360-AF366</f>
        <v>125739</v>
      </c>
      <c r="AG372" s="1141"/>
      <c r="AH372" s="1142"/>
    </row>
    <row r="373" spans="1:34" s="588" customFormat="1" ht="22.5" customHeight="1" thickBot="1" x14ac:dyDescent="0.25">
      <c r="A373" s="598"/>
      <c r="D373" s="1078" t="s">
        <v>30</v>
      </c>
      <c r="E373" s="1079"/>
      <c r="F373" s="1079"/>
      <c r="G373" s="1080"/>
      <c r="H373" s="1370">
        <f>H364-H370</f>
        <v>0</v>
      </c>
      <c r="I373" s="1370"/>
      <c r="J373" s="1370"/>
      <c r="K373" s="1370">
        <f t="shared" ref="K373" si="144">K364-K370</f>
        <v>0</v>
      </c>
      <c r="L373" s="1370"/>
      <c r="M373" s="1370"/>
      <c r="N373" s="1370">
        <f t="shared" ref="N373" si="145">N364-N370</f>
        <v>125739</v>
      </c>
      <c r="O373" s="1370"/>
      <c r="P373" s="1370"/>
      <c r="Q373" s="1370">
        <f t="shared" ref="Q373" si="146">Q364-Q370</f>
        <v>0</v>
      </c>
      <c r="R373" s="1370"/>
      <c r="S373" s="1370"/>
      <c r="T373" s="1370">
        <f t="shared" ref="T373" si="147">T364-T370</f>
        <v>0</v>
      </c>
      <c r="U373" s="1370"/>
      <c r="V373" s="1370"/>
      <c r="W373" s="1370">
        <f t="shared" ref="W373" si="148">W364-W370</f>
        <v>0</v>
      </c>
      <c r="X373" s="1370"/>
      <c r="Y373" s="1370"/>
      <c r="Z373" s="1370">
        <f t="shared" ref="Z373" si="149">Z364-Z370</f>
        <v>0</v>
      </c>
      <c r="AA373" s="1370"/>
      <c r="AB373" s="1370"/>
      <c r="AC373" s="1370">
        <f t="shared" ref="AC373" si="150">AC364-AC370</f>
        <v>0</v>
      </c>
      <c r="AD373" s="1370"/>
      <c r="AE373" s="1370"/>
      <c r="AF373" s="1090">
        <f t="shared" ref="AF373" si="151">AF364-AF370</f>
        <v>125739</v>
      </c>
      <c r="AG373" s="1091"/>
      <c r="AH373" s="1092"/>
    </row>
    <row r="374" spans="1:34" s="588" customFormat="1" x14ac:dyDescent="0.2">
      <c r="A374" s="598"/>
      <c r="D374" s="636"/>
      <c r="E374" s="629"/>
      <c r="F374" s="629"/>
      <c r="G374" s="629"/>
      <c r="H374" s="629"/>
      <c r="I374" s="629"/>
      <c r="J374" s="629"/>
      <c r="K374" s="629"/>
      <c r="L374" s="629"/>
      <c r="M374" s="629"/>
      <c r="N374" s="629"/>
      <c r="O374" s="629"/>
      <c r="P374" s="629"/>
      <c r="Q374" s="629"/>
      <c r="R374" s="629"/>
      <c r="S374" s="629"/>
      <c r="T374" s="629"/>
      <c r="U374" s="629"/>
      <c r="V374" s="629"/>
      <c r="W374" s="629"/>
      <c r="X374" s="629"/>
      <c r="Y374" s="629"/>
      <c r="Z374" s="629"/>
      <c r="AA374" s="629"/>
      <c r="AB374" s="629"/>
      <c r="AC374" s="629"/>
      <c r="AD374" s="629"/>
      <c r="AE374" s="629"/>
      <c r="AF374" s="629"/>
      <c r="AG374" s="629"/>
    </row>
    <row r="375" spans="1:34" s="588" customFormat="1" ht="15" customHeight="1" thickBot="1" x14ac:dyDescent="0.25">
      <c r="A375" s="598"/>
      <c r="D375" s="636"/>
      <c r="E375" s="629"/>
      <c r="F375" s="629"/>
      <c r="G375" s="629"/>
      <c r="H375" s="629"/>
      <c r="I375" s="629"/>
      <c r="J375" s="629"/>
      <c r="K375" s="629"/>
      <c r="L375" s="629"/>
      <c r="M375" s="629"/>
      <c r="N375" s="629"/>
      <c r="O375" s="629"/>
      <c r="P375" s="629"/>
      <c r="Q375" s="629"/>
      <c r="R375" s="629"/>
      <c r="S375" s="629"/>
      <c r="T375" s="629"/>
      <c r="U375" s="629"/>
      <c r="V375" s="629"/>
      <c r="W375" s="629"/>
      <c r="X375" s="629"/>
      <c r="Y375" s="629"/>
      <c r="Z375" s="629"/>
      <c r="AA375" s="629"/>
      <c r="AB375" s="629"/>
      <c r="AC375" s="629"/>
      <c r="AD375" s="629"/>
      <c r="AE375" s="629"/>
      <c r="AF375" s="629"/>
      <c r="AG375" s="629"/>
    </row>
    <row r="376" spans="1:34" s="588" customFormat="1" ht="15" customHeight="1" thickBot="1" x14ac:dyDescent="0.25">
      <c r="A376" s="598" t="s">
        <v>1386</v>
      </c>
      <c r="D376" s="1134" t="s">
        <v>55</v>
      </c>
      <c r="E376" s="1135"/>
      <c r="F376" s="1135"/>
      <c r="G376" s="1136"/>
      <c r="H376" s="1186" t="s">
        <v>3</v>
      </c>
      <c r="I376" s="1187"/>
      <c r="J376" s="1187"/>
      <c r="K376" s="1187"/>
      <c r="L376" s="1187"/>
      <c r="M376" s="1187"/>
      <c r="N376" s="1187"/>
      <c r="O376" s="1187"/>
      <c r="P376" s="1187"/>
      <c r="Q376" s="1187"/>
      <c r="R376" s="1187"/>
      <c r="S376" s="1187"/>
      <c r="T376" s="1187"/>
      <c r="U376" s="1187"/>
      <c r="V376" s="1187"/>
      <c r="W376" s="1187"/>
      <c r="X376" s="1187"/>
      <c r="Y376" s="1187"/>
      <c r="Z376" s="1187"/>
      <c r="AA376" s="1187"/>
      <c r="AB376" s="1187"/>
      <c r="AC376" s="1187"/>
      <c r="AD376" s="1187"/>
      <c r="AE376" s="1187"/>
      <c r="AF376" s="1187"/>
      <c r="AG376" s="1187"/>
      <c r="AH376" s="1188"/>
    </row>
    <row r="377" spans="1:34" s="588" customFormat="1" ht="80.25" customHeight="1" thickBot="1" x14ac:dyDescent="0.25">
      <c r="A377" s="598"/>
      <c r="D377" s="1137"/>
      <c r="E377" s="1138"/>
      <c r="F377" s="1138"/>
      <c r="G377" s="1139"/>
      <c r="H377" s="1123" t="s">
        <v>51</v>
      </c>
      <c r="I377" s="1123"/>
      <c r="J377" s="1123"/>
      <c r="K377" s="1123" t="s">
        <v>459</v>
      </c>
      <c r="L377" s="1123"/>
      <c r="M377" s="1123"/>
      <c r="N377" s="1123" t="s">
        <v>52</v>
      </c>
      <c r="O377" s="1123"/>
      <c r="P377" s="1123"/>
      <c r="Q377" s="1123" t="s">
        <v>458</v>
      </c>
      <c r="R377" s="1123"/>
      <c r="S377" s="1123"/>
      <c r="T377" s="1123" t="s">
        <v>53</v>
      </c>
      <c r="U377" s="1123"/>
      <c r="V377" s="1123"/>
      <c r="W377" s="1123" t="s">
        <v>54</v>
      </c>
      <c r="X377" s="1123"/>
      <c r="Y377" s="1123"/>
      <c r="Z377" s="1123" t="s">
        <v>410</v>
      </c>
      <c r="AA377" s="1123"/>
      <c r="AB377" s="1123"/>
      <c r="AC377" s="1123" t="s">
        <v>411</v>
      </c>
      <c r="AD377" s="1123"/>
      <c r="AE377" s="1123"/>
      <c r="AF377" s="1124" t="s">
        <v>14</v>
      </c>
      <c r="AG377" s="1125"/>
      <c r="AH377" s="1126"/>
    </row>
    <row r="378" spans="1:34" s="588" customFormat="1" ht="15" thickBot="1" x14ac:dyDescent="0.25">
      <c r="A378" s="598"/>
      <c r="D378" s="1143" t="s">
        <v>25</v>
      </c>
      <c r="E378" s="1144"/>
      <c r="F378" s="1144"/>
      <c r="G378" s="1144"/>
      <c r="H378" s="1144"/>
      <c r="I378" s="1144"/>
      <c r="J378" s="1144"/>
      <c r="K378" s="1144"/>
      <c r="L378" s="1144"/>
      <c r="M378" s="1144"/>
      <c r="N378" s="1144"/>
      <c r="O378" s="1144"/>
      <c r="P378" s="1144"/>
      <c r="Q378" s="1144"/>
      <c r="R378" s="1144"/>
      <c r="S378" s="1144"/>
      <c r="T378" s="1144"/>
      <c r="U378" s="1144"/>
      <c r="V378" s="1144"/>
      <c r="W378" s="1144"/>
      <c r="X378" s="1144"/>
      <c r="Y378" s="1144"/>
      <c r="Z378" s="1144"/>
      <c r="AA378" s="1144"/>
      <c r="AB378" s="1144"/>
      <c r="AC378" s="1144"/>
      <c r="AD378" s="1144"/>
      <c r="AE378" s="1144"/>
      <c r="AF378" s="1144"/>
      <c r="AG378" s="1144"/>
      <c r="AH378" s="1145"/>
    </row>
    <row r="379" spans="1:34" s="588" customFormat="1" ht="22.5" customHeight="1" x14ac:dyDescent="0.2">
      <c r="A379" s="598"/>
      <c r="D379" s="1081" t="s">
        <v>26</v>
      </c>
      <c r="E379" s="1082"/>
      <c r="F379" s="1082"/>
      <c r="G379" s="1083"/>
      <c r="H379" s="1369"/>
      <c r="I379" s="1369"/>
      <c r="J379" s="1369"/>
      <c r="K379" s="1146"/>
      <c r="L379" s="1146"/>
      <c r="M379" s="1146"/>
      <c r="N379" s="1146">
        <v>125739</v>
      </c>
      <c r="O379" s="1146"/>
      <c r="P379" s="1146"/>
      <c r="Q379" s="1146"/>
      <c r="R379" s="1146"/>
      <c r="S379" s="1146"/>
      <c r="T379" s="1146"/>
      <c r="U379" s="1146"/>
      <c r="V379" s="1146"/>
      <c r="W379" s="1146"/>
      <c r="X379" s="1146"/>
      <c r="Y379" s="1146"/>
      <c r="Z379" s="1146"/>
      <c r="AA379" s="1146"/>
      <c r="AB379" s="1146"/>
      <c r="AC379" s="1146"/>
      <c r="AD379" s="1146"/>
      <c r="AE379" s="1146"/>
      <c r="AF379" s="1087">
        <f>SUM(H379:AE379)</f>
        <v>125739</v>
      </c>
      <c r="AG379" s="1088"/>
      <c r="AH379" s="1089"/>
    </row>
    <row r="380" spans="1:34" s="588" customFormat="1" ht="14.25" customHeight="1" x14ac:dyDescent="0.2">
      <c r="A380" s="598"/>
      <c r="D380" s="1074" t="s">
        <v>27</v>
      </c>
      <c r="E380" s="1075"/>
      <c r="F380" s="1075"/>
      <c r="G380" s="1076"/>
      <c r="H380" s="1150"/>
      <c r="I380" s="1150"/>
      <c r="J380" s="1150"/>
      <c r="K380" s="1151"/>
      <c r="L380" s="1151"/>
      <c r="M380" s="1151"/>
      <c r="N380" s="1151"/>
      <c r="O380" s="1151"/>
      <c r="P380" s="1151"/>
      <c r="Q380" s="1151"/>
      <c r="R380" s="1151"/>
      <c r="S380" s="1151"/>
      <c r="T380" s="1151"/>
      <c r="U380" s="1151"/>
      <c r="V380" s="1151"/>
      <c r="W380" s="1151"/>
      <c r="X380" s="1151"/>
      <c r="Y380" s="1151"/>
      <c r="Z380" s="1151"/>
      <c r="AA380" s="1151"/>
      <c r="AB380" s="1151"/>
      <c r="AC380" s="1151"/>
      <c r="AD380" s="1151"/>
      <c r="AE380" s="1151"/>
      <c r="AF380" s="1084">
        <f>SUM(H380:AE380)</f>
        <v>0</v>
      </c>
      <c r="AG380" s="1085"/>
      <c r="AH380" s="1086"/>
    </row>
    <row r="381" spans="1:34" s="588" customFormat="1" ht="14.25" customHeight="1" x14ac:dyDescent="0.2">
      <c r="A381" s="598"/>
      <c r="D381" s="1074" t="s">
        <v>28</v>
      </c>
      <c r="E381" s="1075"/>
      <c r="F381" s="1075"/>
      <c r="G381" s="1076"/>
      <c r="H381" s="1150"/>
      <c r="I381" s="1150"/>
      <c r="J381" s="1150"/>
      <c r="K381" s="1151"/>
      <c r="L381" s="1151"/>
      <c r="M381" s="1151"/>
      <c r="N381" s="1151"/>
      <c r="O381" s="1151"/>
      <c r="P381" s="1151"/>
      <c r="Q381" s="1151"/>
      <c r="R381" s="1151"/>
      <c r="S381" s="1151"/>
      <c r="T381" s="1151"/>
      <c r="U381" s="1151"/>
      <c r="V381" s="1151"/>
      <c r="W381" s="1151"/>
      <c r="X381" s="1151"/>
      <c r="Y381" s="1151"/>
      <c r="Z381" s="1151"/>
      <c r="AA381" s="1151"/>
      <c r="AB381" s="1151"/>
      <c r="AC381" s="1151"/>
      <c r="AD381" s="1151"/>
      <c r="AE381" s="1151"/>
      <c r="AF381" s="1084">
        <f>SUM(H381:AE381)</f>
        <v>0</v>
      </c>
      <c r="AG381" s="1085"/>
      <c r="AH381" s="1086"/>
    </row>
    <row r="382" spans="1:34" s="588" customFormat="1" ht="15" customHeight="1" x14ac:dyDescent="0.2">
      <c r="A382" s="598"/>
      <c r="D382" s="1074" t="s">
        <v>29</v>
      </c>
      <c r="E382" s="1075"/>
      <c r="F382" s="1075"/>
      <c r="G382" s="1076"/>
      <c r="H382" s="1150"/>
      <c r="I382" s="1150"/>
      <c r="J382" s="1150"/>
      <c r="K382" s="1151"/>
      <c r="L382" s="1151"/>
      <c r="M382" s="1151"/>
      <c r="N382" s="1151"/>
      <c r="O382" s="1151"/>
      <c r="P382" s="1151"/>
      <c r="Q382" s="1151"/>
      <c r="R382" s="1151"/>
      <c r="S382" s="1151"/>
      <c r="T382" s="1151"/>
      <c r="U382" s="1151"/>
      <c r="V382" s="1151"/>
      <c r="W382" s="1151"/>
      <c r="X382" s="1151"/>
      <c r="Y382" s="1151"/>
      <c r="Z382" s="1151"/>
      <c r="AA382" s="1151"/>
      <c r="AB382" s="1151"/>
      <c r="AC382" s="1151"/>
      <c r="AD382" s="1151"/>
      <c r="AE382" s="1151"/>
      <c r="AF382" s="1084">
        <f>SUM(H382:AE382)</f>
        <v>0</v>
      </c>
      <c r="AG382" s="1085"/>
      <c r="AH382" s="1086"/>
    </row>
    <row r="383" spans="1:34" s="588" customFormat="1" ht="22.5" customHeight="1" thickBot="1" x14ac:dyDescent="0.25">
      <c r="A383" s="598"/>
      <c r="D383" s="1078" t="s">
        <v>30</v>
      </c>
      <c r="E383" s="1079"/>
      <c r="F383" s="1079"/>
      <c r="G383" s="1080"/>
      <c r="H383" s="1370">
        <f>H379+H380-H381+H382</f>
        <v>0</v>
      </c>
      <c r="I383" s="1370"/>
      <c r="J383" s="1370"/>
      <c r="K383" s="1370">
        <f>K379+K380-K381+K382</f>
        <v>0</v>
      </c>
      <c r="L383" s="1370"/>
      <c r="M383" s="1370"/>
      <c r="N383" s="1370">
        <f t="shared" ref="N383" si="152">N379+N380-N381+N382</f>
        <v>125739</v>
      </c>
      <c r="O383" s="1370"/>
      <c r="P383" s="1370"/>
      <c r="Q383" s="1370">
        <f t="shared" ref="Q383" si="153">Q379+Q380-Q381+Q382</f>
        <v>0</v>
      </c>
      <c r="R383" s="1370"/>
      <c r="S383" s="1370"/>
      <c r="T383" s="1370">
        <f t="shared" ref="T383" si="154">T379+T380-T381+T382</f>
        <v>0</v>
      </c>
      <c r="U383" s="1370"/>
      <c r="V383" s="1370"/>
      <c r="W383" s="1370">
        <f t="shared" ref="W383" si="155">W379+W380-W381+W382</f>
        <v>0</v>
      </c>
      <c r="X383" s="1370"/>
      <c r="Y383" s="1370"/>
      <c r="Z383" s="1370">
        <f t="shared" ref="Z383" si="156">Z379+Z380-Z381+Z382</f>
        <v>0</v>
      </c>
      <c r="AA383" s="1370"/>
      <c r="AB383" s="1370"/>
      <c r="AC383" s="1370">
        <f t="shared" ref="AC383" si="157">AC379+AC380-AC381+AC382</f>
        <v>0</v>
      </c>
      <c r="AD383" s="1370"/>
      <c r="AE383" s="1370"/>
      <c r="AF383" s="1090">
        <f t="shared" ref="AF383" si="158">AF379+AF380-AF381+AF382</f>
        <v>125739</v>
      </c>
      <c r="AG383" s="1091"/>
      <c r="AH383" s="1092"/>
    </row>
    <row r="384" spans="1:34" s="588" customFormat="1" ht="14.25" customHeight="1" thickBot="1" x14ac:dyDescent="0.25">
      <c r="A384" s="598"/>
      <c r="D384" s="1143" t="s">
        <v>33</v>
      </c>
      <c r="E384" s="1144"/>
      <c r="F384" s="1144"/>
      <c r="G384" s="1144"/>
      <c r="H384" s="1144"/>
      <c r="I384" s="1144"/>
      <c r="J384" s="1144"/>
      <c r="K384" s="1144"/>
      <c r="L384" s="1144"/>
      <c r="M384" s="1144"/>
      <c r="N384" s="1144"/>
      <c r="O384" s="1144"/>
      <c r="P384" s="1144"/>
      <c r="Q384" s="1144"/>
      <c r="R384" s="1144"/>
      <c r="S384" s="1144"/>
      <c r="T384" s="1144"/>
      <c r="U384" s="1144"/>
      <c r="V384" s="1144"/>
      <c r="W384" s="1144"/>
      <c r="X384" s="1144"/>
      <c r="Y384" s="1144"/>
      <c r="Z384" s="1144"/>
      <c r="AA384" s="1144"/>
      <c r="AB384" s="1144"/>
      <c r="AC384" s="1144"/>
      <c r="AD384" s="1144"/>
      <c r="AE384" s="1144"/>
      <c r="AF384" s="1144"/>
      <c r="AG384" s="1144"/>
      <c r="AH384" s="1145"/>
    </row>
    <row r="385" spans="1:34" s="588" customFormat="1" ht="22.5" customHeight="1" x14ac:dyDescent="0.2">
      <c r="A385" s="598"/>
      <c r="D385" s="1081" t="s">
        <v>32</v>
      </c>
      <c r="E385" s="1082"/>
      <c r="F385" s="1082"/>
      <c r="G385" s="1083"/>
      <c r="H385" s="1369"/>
      <c r="I385" s="1369"/>
      <c r="J385" s="1369"/>
      <c r="K385" s="1146"/>
      <c r="L385" s="1146"/>
      <c r="M385" s="1146"/>
      <c r="N385" s="1146"/>
      <c r="O385" s="1146"/>
      <c r="P385" s="1146"/>
      <c r="Q385" s="1146"/>
      <c r="R385" s="1146"/>
      <c r="S385" s="1146"/>
      <c r="T385" s="1146"/>
      <c r="U385" s="1146"/>
      <c r="V385" s="1146"/>
      <c r="W385" s="1146"/>
      <c r="X385" s="1146"/>
      <c r="Y385" s="1146"/>
      <c r="Z385" s="1146"/>
      <c r="AA385" s="1146"/>
      <c r="AB385" s="1146"/>
      <c r="AC385" s="1146"/>
      <c r="AD385" s="1146"/>
      <c r="AE385" s="1146"/>
      <c r="AF385" s="1087">
        <f>SUM(H385:AE385)</f>
        <v>0</v>
      </c>
      <c r="AG385" s="1088"/>
      <c r="AH385" s="1089"/>
    </row>
    <row r="386" spans="1:34" s="588" customFormat="1" ht="15" customHeight="1" x14ac:dyDescent="0.2">
      <c r="A386" s="598"/>
      <c r="D386" s="1074" t="s">
        <v>27</v>
      </c>
      <c r="E386" s="1075"/>
      <c r="F386" s="1075"/>
      <c r="G386" s="1076"/>
      <c r="H386" s="1293"/>
      <c r="I386" s="1293"/>
      <c r="J386" s="1293"/>
      <c r="K386" s="1147"/>
      <c r="L386" s="1147"/>
      <c r="M386" s="1147"/>
      <c r="N386" s="1147"/>
      <c r="O386" s="1147"/>
      <c r="P386" s="1147"/>
      <c r="Q386" s="1147"/>
      <c r="R386" s="1147"/>
      <c r="S386" s="1147"/>
      <c r="T386" s="1147"/>
      <c r="U386" s="1147"/>
      <c r="V386" s="1147"/>
      <c r="W386" s="1147"/>
      <c r="X386" s="1147"/>
      <c r="Y386" s="1147"/>
      <c r="Z386" s="1147"/>
      <c r="AA386" s="1147"/>
      <c r="AB386" s="1147"/>
      <c r="AC386" s="1151"/>
      <c r="AD386" s="1151"/>
      <c r="AE386" s="1151"/>
      <c r="AF386" s="1084">
        <f>SUM(H386:AE386)</f>
        <v>0</v>
      </c>
      <c r="AG386" s="1085"/>
      <c r="AH386" s="1086"/>
    </row>
    <row r="387" spans="1:34" s="588" customFormat="1" ht="14.25" customHeight="1" x14ac:dyDescent="0.2">
      <c r="A387" s="598"/>
      <c r="D387" s="1074" t="s">
        <v>28</v>
      </c>
      <c r="E387" s="1075"/>
      <c r="F387" s="1075"/>
      <c r="G387" s="1076"/>
      <c r="H387" s="1293"/>
      <c r="I387" s="1293"/>
      <c r="J387" s="1293"/>
      <c r="K387" s="1147"/>
      <c r="L387" s="1147"/>
      <c r="M387" s="1147"/>
      <c r="N387" s="1147"/>
      <c r="O387" s="1147"/>
      <c r="P387" s="1147"/>
      <c r="Q387" s="1147"/>
      <c r="R387" s="1147"/>
      <c r="S387" s="1147"/>
      <c r="T387" s="1147"/>
      <c r="U387" s="1147"/>
      <c r="V387" s="1147"/>
      <c r="W387" s="1147"/>
      <c r="X387" s="1147"/>
      <c r="Y387" s="1147"/>
      <c r="Z387" s="1147"/>
      <c r="AA387" s="1147"/>
      <c r="AB387" s="1147"/>
      <c r="AC387" s="1151"/>
      <c r="AD387" s="1151"/>
      <c r="AE387" s="1151"/>
      <c r="AF387" s="1084">
        <f>SUM(H387:AE387)</f>
        <v>0</v>
      </c>
      <c r="AG387" s="1085"/>
      <c r="AH387" s="1086"/>
    </row>
    <row r="388" spans="1:34" s="588" customFormat="1" ht="15" customHeight="1" x14ac:dyDescent="0.2">
      <c r="A388" s="598"/>
      <c r="D388" s="1074" t="s">
        <v>29</v>
      </c>
      <c r="E388" s="1075"/>
      <c r="F388" s="1075"/>
      <c r="G388" s="1076"/>
      <c r="H388" s="1293"/>
      <c r="I388" s="1293"/>
      <c r="J388" s="1293"/>
      <c r="K388" s="1147"/>
      <c r="L388" s="1147"/>
      <c r="M388" s="1147"/>
      <c r="N388" s="1147"/>
      <c r="O388" s="1147"/>
      <c r="P388" s="1147"/>
      <c r="Q388" s="1147"/>
      <c r="R388" s="1147"/>
      <c r="S388" s="1147"/>
      <c r="T388" s="1147"/>
      <c r="U388" s="1147"/>
      <c r="V388" s="1147"/>
      <c r="W388" s="1147"/>
      <c r="X388" s="1147"/>
      <c r="Y388" s="1147"/>
      <c r="Z388" s="1147"/>
      <c r="AA388" s="1147"/>
      <c r="AB388" s="1147"/>
      <c r="AC388" s="1151"/>
      <c r="AD388" s="1151"/>
      <c r="AE388" s="1151"/>
      <c r="AF388" s="1084">
        <f>SUM(H388:AE388)</f>
        <v>0</v>
      </c>
      <c r="AG388" s="1085"/>
      <c r="AH388" s="1086"/>
    </row>
    <row r="389" spans="1:34" s="588" customFormat="1" ht="22.5" customHeight="1" thickBot="1" x14ac:dyDescent="0.25">
      <c r="A389" s="598"/>
      <c r="D389" s="1078" t="s">
        <v>30</v>
      </c>
      <c r="E389" s="1079"/>
      <c r="F389" s="1079"/>
      <c r="G389" s="1080"/>
      <c r="H389" s="1370">
        <f>H385+H386-H387+H388</f>
        <v>0</v>
      </c>
      <c r="I389" s="1370"/>
      <c r="J389" s="1370"/>
      <c r="K389" s="1370">
        <f t="shared" ref="K389" si="159">K385+K386-K387+K388</f>
        <v>0</v>
      </c>
      <c r="L389" s="1370"/>
      <c r="M389" s="1370"/>
      <c r="N389" s="1370">
        <f t="shared" ref="N389" si="160">N385+N386-N387+N388</f>
        <v>0</v>
      </c>
      <c r="O389" s="1370"/>
      <c r="P389" s="1370"/>
      <c r="Q389" s="1370">
        <f t="shared" ref="Q389" si="161">Q385+Q386-Q387+Q388</f>
        <v>0</v>
      </c>
      <c r="R389" s="1370"/>
      <c r="S389" s="1370"/>
      <c r="T389" s="1370">
        <f t="shared" ref="T389" si="162">T385+T386-T387+T388</f>
        <v>0</v>
      </c>
      <c r="U389" s="1370"/>
      <c r="V389" s="1370"/>
      <c r="W389" s="1370">
        <f t="shared" ref="W389" si="163">W385+W386-W387+W388</f>
        <v>0</v>
      </c>
      <c r="X389" s="1370"/>
      <c r="Y389" s="1370"/>
      <c r="Z389" s="1370">
        <f t="shared" ref="Z389" si="164">Z385+Z386-Z387+Z388</f>
        <v>0</v>
      </c>
      <c r="AA389" s="1370"/>
      <c r="AB389" s="1370"/>
      <c r="AC389" s="1370">
        <f t="shared" ref="AC389" si="165">AC385+AC386-AC387+AC388</f>
        <v>0</v>
      </c>
      <c r="AD389" s="1370"/>
      <c r="AE389" s="1370"/>
      <c r="AF389" s="1090">
        <f t="shared" ref="AF389" si="166">AF385+AF386-AF387+AF388</f>
        <v>0</v>
      </c>
      <c r="AG389" s="1091"/>
      <c r="AH389" s="1092"/>
    </row>
    <row r="390" spans="1:34" s="588" customFormat="1" ht="15" customHeight="1" thickBot="1" x14ac:dyDescent="0.25">
      <c r="A390" s="598"/>
      <c r="D390" s="1143" t="s">
        <v>256</v>
      </c>
      <c r="E390" s="1144"/>
      <c r="F390" s="1144"/>
      <c r="G390" s="1144"/>
      <c r="H390" s="1144"/>
      <c r="I390" s="1144"/>
      <c r="J390" s="1144"/>
      <c r="K390" s="1144"/>
      <c r="L390" s="1144"/>
      <c r="M390" s="1144"/>
      <c r="N390" s="1144"/>
      <c r="O390" s="1144"/>
      <c r="P390" s="1144"/>
      <c r="Q390" s="1144"/>
      <c r="R390" s="1144"/>
      <c r="S390" s="1144"/>
      <c r="T390" s="1144"/>
      <c r="U390" s="1144"/>
      <c r="V390" s="1144"/>
      <c r="W390" s="1144"/>
      <c r="X390" s="1144"/>
      <c r="Y390" s="1144"/>
      <c r="Z390" s="1144"/>
      <c r="AA390" s="1144"/>
      <c r="AB390" s="1144"/>
      <c r="AC390" s="1144"/>
      <c r="AD390" s="1144"/>
      <c r="AE390" s="1144"/>
      <c r="AF390" s="1144"/>
      <c r="AG390" s="1144"/>
      <c r="AH390" s="1145"/>
    </row>
    <row r="391" spans="1:34" s="588" customFormat="1" ht="22.5" customHeight="1" x14ac:dyDescent="0.2">
      <c r="A391" s="598"/>
      <c r="D391" s="1081" t="s">
        <v>32</v>
      </c>
      <c r="E391" s="1082"/>
      <c r="F391" s="1082"/>
      <c r="G391" s="1083"/>
      <c r="H391" s="1152">
        <f>H379-H385</f>
        <v>0</v>
      </c>
      <c r="I391" s="1152"/>
      <c r="J391" s="1152"/>
      <c r="K391" s="1152">
        <f t="shared" ref="K391" si="167">K379-K385</f>
        <v>0</v>
      </c>
      <c r="L391" s="1152"/>
      <c r="M391" s="1152"/>
      <c r="N391" s="1152">
        <f t="shared" ref="N391" si="168">N379-N385</f>
        <v>125739</v>
      </c>
      <c r="O391" s="1152"/>
      <c r="P391" s="1152"/>
      <c r="Q391" s="1152">
        <f t="shared" ref="Q391" si="169">Q379-Q385</f>
        <v>0</v>
      </c>
      <c r="R391" s="1152"/>
      <c r="S391" s="1152"/>
      <c r="T391" s="1152">
        <f t="shared" ref="T391" si="170">T379-T385</f>
        <v>0</v>
      </c>
      <c r="U391" s="1152"/>
      <c r="V391" s="1152"/>
      <c r="W391" s="1152">
        <f t="shared" ref="W391" si="171">W379-W385</f>
        <v>0</v>
      </c>
      <c r="X391" s="1152"/>
      <c r="Y391" s="1152"/>
      <c r="Z391" s="1152">
        <f t="shared" ref="Z391" si="172">Z379-Z385</f>
        <v>0</v>
      </c>
      <c r="AA391" s="1152"/>
      <c r="AB391" s="1152"/>
      <c r="AC391" s="1152">
        <f t="shared" ref="AC391:AF391" si="173">AC379-AC385</f>
        <v>0</v>
      </c>
      <c r="AD391" s="1152"/>
      <c r="AE391" s="1152"/>
      <c r="AF391" s="1140">
        <f t="shared" si="173"/>
        <v>125739</v>
      </c>
      <c r="AG391" s="1141"/>
      <c r="AH391" s="1142"/>
    </row>
    <row r="392" spans="1:34" s="588" customFormat="1" ht="22.5" customHeight="1" thickBot="1" x14ac:dyDescent="0.25">
      <c r="A392" s="598"/>
      <c r="D392" s="1078" t="s">
        <v>30</v>
      </c>
      <c r="E392" s="1079"/>
      <c r="F392" s="1079"/>
      <c r="G392" s="1080"/>
      <c r="H392" s="1370">
        <f>H383-H389</f>
        <v>0</v>
      </c>
      <c r="I392" s="1370"/>
      <c r="J392" s="1370"/>
      <c r="K392" s="1370">
        <f t="shared" ref="K392" si="174">K383-K389</f>
        <v>0</v>
      </c>
      <c r="L392" s="1370"/>
      <c r="M392" s="1370"/>
      <c r="N392" s="1370">
        <f t="shared" ref="N392" si="175">N383-N389</f>
        <v>125739</v>
      </c>
      <c r="O392" s="1370"/>
      <c r="P392" s="1370"/>
      <c r="Q392" s="1370">
        <f t="shared" ref="Q392" si="176">Q383-Q389</f>
        <v>0</v>
      </c>
      <c r="R392" s="1370"/>
      <c r="S392" s="1370"/>
      <c r="T392" s="1370">
        <f t="shared" ref="T392" si="177">T383-T389</f>
        <v>0</v>
      </c>
      <c r="U392" s="1370"/>
      <c r="V392" s="1370"/>
      <c r="W392" s="1370">
        <f t="shared" ref="W392" si="178">W383-W389</f>
        <v>0</v>
      </c>
      <c r="X392" s="1370"/>
      <c r="Y392" s="1370"/>
      <c r="Z392" s="1370">
        <f t="shared" ref="Z392" si="179">Z383-Z389</f>
        <v>0</v>
      </c>
      <c r="AA392" s="1370"/>
      <c r="AB392" s="1370"/>
      <c r="AC392" s="1370">
        <f t="shared" ref="AC392:AF392" si="180">AC383-AC389</f>
        <v>0</v>
      </c>
      <c r="AD392" s="1370"/>
      <c r="AE392" s="1370"/>
      <c r="AF392" s="1090">
        <f t="shared" si="180"/>
        <v>125739</v>
      </c>
      <c r="AG392" s="1091"/>
      <c r="AH392" s="1092"/>
    </row>
    <row r="393" spans="1:34" s="588" customFormat="1" ht="14.25" customHeight="1" x14ac:dyDescent="0.2">
      <c r="A393" s="598"/>
      <c r="D393" s="635"/>
      <c r="E393" s="629"/>
      <c r="F393" s="629"/>
    </row>
    <row r="394" spans="1:34" s="588" customFormat="1" x14ac:dyDescent="0.2">
      <c r="A394" s="598"/>
      <c r="D394" s="635"/>
      <c r="E394" s="629"/>
      <c r="F394" s="629"/>
    </row>
    <row r="395" spans="1:34" s="588" customFormat="1" ht="14.25" customHeight="1" thickBot="1" x14ac:dyDescent="0.25">
      <c r="A395" s="598"/>
      <c r="D395" s="635"/>
      <c r="E395" s="629"/>
      <c r="F395" s="629"/>
    </row>
    <row r="396" spans="1:34" s="588" customFormat="1" ht="29.25" customHeight="1" thickBot="1" x14ac:dyDescent="0.25">
      <c r="A396" s="598">
        <v>8</v>
      </c>
      <c r="D396" s="1186" t="s">
        <v>55</v>
      </c>
      <c r="E396" s="1187"/>
      <c r="F396" s="1187"/>
      <c r="G396" s="1187"/>
      <c r="H396" s="1187"/>
      <c r="I396" s="1187"/>
      <c r="J396" s="1187"/>
      <c r="K396" s="1187"/>
      <c r="L396" s="1187"/>
      <c r="M396" s="1187"/>
      <c r="N396" s="1187"/>
      <c r="O396" s="1187"/>
      <c r="P396" s="1187"/>
      <c r="Q396" s="1187"/>
      <c r="R396" s="1188"/>
      <c r="S396" s="1186" t="s">
        <v>36</v>
      </c>
      <c r="T396" s="1187"/>
      <c r="U396" s="1187"/>
      <c r="V396" s="1187"/>
      <c r="W396" s="1187"/>
      <c r="X396" s="1187"/>
      <c r="Y396" s="1187"/>
      <c r="Z396" s="1187"/>
      <c r="AA396" s="1187"/>
      <c r="AB396" s="1187"/>
      <c r="AC396" s="1187"/>
      <c r="AD396" s="1187"/>
      <c r="AE396" s="1187"/>
      <c r="AF396" s="1187"/>
      <c r="AG396" s="1188"/>
    </row>
    <row r="397" spans="1:34" s="588" customFormat="1" ht="29.25" customHeight="1" x14ac:dyDescent="0.2">
      <c r="A397" s="598"/>
      <c r="D397" s="1109" t="s">
        <v>57</v>
      </c>
      <c r="E397" s="1110"/>
      <c r="F397" s="1110"/>
      <c r="G397" s="1110"/>
      <c r="H397" s="1110"/>
      <c r="I397" s="1110"/>
      <c r="J397" s="1110"/>
      <c r="K397" s="1110"/>
      <c r="L397" s="1110"/>
      <c r="M397" s="1110"/>
      <c r="N397" s="1110"/>
      <c r="O397" s="1110"/>
      <c r="P397" s="1110"/>
      <c r="Q397" s="1110"/>
      <c r="R397" s="1111"/>
      <c r="S397" s="1313">
        <v>0</v>
      </c>
      <c r="T397" s="1314"/>
      <c r="U397" s="1314"/>
      <c r="V397" s="1314"/>
      <c r="W397" s="1314"/>
      <c r="X397" s="1314"/>
      <c r="Y397" s="1314"/>
      <c r="Z397" s="1314"/>
      <c r="AA397" s="1314"/>
      <c r="AB397" s="1314"/>
      <c r="AC397" s="1314"/>
      <c r="AD397" s="1314"/>
      <c r="AE397" s="1314"/>
      <c r="AF397" s="1314"/>
      <c r="AG397" s="1315"/>
    </row>
    <row r="398" spans="1:34" s="588" customFormat="1" ht="29.25" customHeight="1" thickBot="1" x14ac:dyDescent="0.25">
      <c r="A398" s="598"/>
      <c r="D398" s="1096" t="s">
        <v>58</v>
      </c>
      <c r="E398" s="1097"/>
      <c r="F398" s="1097"/>
      <c r="G398" s="1097"/>
      <c r="H398" s="1097"/>
      <c r="I398" s="1097"/>
      <c r="J398" s="1097"/>
      <c r="K398" s="1097"/>
      <c r="L398" s="1097"/>
      <c r="M398" s="1097"/>
      <c r="N398" s="1097"/>
      <c r="O398" s="1097"/>
      <c r="P398" s="1097"/>
      <c r="Q398" s="1097"/>
      <c r="R398" s="1098"/>
      <c r="S398" s="1211">
        <v>0</v>
      </c>
      <c r="T398" s="1212"/>
      <c r="U398" s="1212"/>
      <c r="V398" s="1212"/>
      <c r="W398" s="1212"/>
      <c r="X398" s="1212"/>
      <c r="Y398" s="1212"/>
      <c r="Z398" s="1212"/>
      <c r="AA398" s="1212"/>
      <c r="AB398" s="1212"/>
      <c r="AC398" s="1212"/>
      <c r="AD398" s="1212"/>
      <c r="AE398" s="1212"/>
      <c r="AF398" s="1212"/>
      <c r="AG398" s="1213"/>
    </row>
    <row r="399" spans="1:34" s="588" customFormat="1" x14ac:dyDescent="0.2">
      <c r="A399" s="598"/>
    </row>
    <row r="400" spans="1:34" s="588" customFormat="1" x14ac:dyDescent="0.2">
      <c r="A400" s="598"/>
    </row>
    <row r="401" spans="1:33" s="588" customFormat="1" x14ac:dyDescent="0.2">
      <c r="A401" s="598"/>
      <c r="D401" s="1149" t="s">
        <v>1328</v>
      </c>
      <c r="E401" s="1149"/>
      <c r="F401" s="1149"/>
      <c r="G401" s="1149"/>
      <c r="H401" s="1149"/>
      <c r="I401" s="1149"/>
      <c r="J401" s="1149"/>
      <c r="K401" s="1149"/>
      <c r="L401" s="1149"/>
      <c r="M401" s="1149"/>
      <c r="N401" s="1149"/>
      <c r="O401" s="1149"/>
      <c r="P401" s="1149"/>
      <c r="Q401" s="1149"/>
      <c r="R401" s="1149"/>
      <c r="S401" s="1149"/>
      <c r="T401" s="1149"/>
      <c r="U401" s="1149"/>
      <c r="V401" s="1149"/>
      <c r="W401" s="1149"/>
      <c r="X401" s="1149"/>
      <c r="Y401" s="1149"/>
      <c r="Z401" s="1149"/>
      <c r="AA401" s="1149"/>
      <c r="AB401" s="1149"/>
      <c r="AC401" s="1149"/>
      <c r="AD401" s="1149"/>
      <c r="AE401" s="1149"/>
      <c r="AF401" s="1149"/>
      <c r="AG401" s="1368"/>
    </row>
    <row r="402" spans="1:33" s="588" customFormat="1" ht="14.25" customHeight="1" thickBot="1" x14ac:dyDescent="0.25">
      <c r="A402" s="598"/>
    </row>
    <row r="403" spans="1:33" s="588" customFormat="1" ht="15.75" customHeight="1" thickBot="1" x14ac:dyDescent="0.25">
      <c r="A403" s="598">
        <v>9</v>
      </c>
      <c r="D403" s="1134" t="s">
        <v>60</v>
      </c>
      <c r="E403" s="1135"/>
      <c r="F403" s="1135"/>
      <c r="G403" s="1135"/>
      <c r="H403" s="1135"/>
      <c r="I403" s="1135"/>
      <c r="J403" s="1136"/>
      <c r="K403" s="1124" t="s">
        <v>2</v>
      </c>
      <c r="L403" s="1125"/>
      <c r="M403" s="1125"/>
      <c r="N403" s="1125"/>
      <c r="O403" s="1125"/>
      <c r="P403" s="1125"/>
      <c r="Q403" s="1125"/>
      <c r="R403" s="1125"/>
      <c r="S403" s="1125"/>
      <c r="T403" s="1125"/>
      <c r="U403" s="1125"/>
      <c r="V403" s="1125"/>
      <c r="W403" s="1125"/>
      <c r="X403" s="1125"/>
      <c r="Y403" s="1125"/>
      <c r="Z403" s="1125"/>
      <c r="AA403" s="1125"/>
      <c r="AB403" s="1125"/>
      <c r="AC403" s="1125"/>
      <c r="AD403" s="1125"/>
      <c r="AE403" s="1125"/>
      <c r="AF403" s="1125"/>
      <c r="AG403" s="1126"/>
    </row>
    <row r="404" spans="1:33" s="588" customFormat="1" ht="54" customHeight="1" thickBot="1" x14ac:dyDescent="0.25">
      <c r="A404" s="598"/>
      <c r="D404" s="1137"/>
      <c r="E404" s="1138"/>
      <c r="F404" s="1138"/>
      <c r="G404" s="1138"/>
      <c r="H404" s="1138"/>
      <c r="I404" s="1138"/>
      <c r="J404" s="1139"/>
      <c r="K404" s="1123" t="s">
        <v>61</v>
      </c>
      <c r="L404" s="1123"/>
      <c r="M404" s="1123"/>
      <c r="N404" s="1123"/>
      <c r="O404" s="1123" t="s">
        <v>62</v>
      </c>
      <c r="P404" s="1123"/>
      <c r="Q404" s="1123"/>
      <c r="R404" s="1123"/>
      <c r="S404" s="1123" t="s">
        <v>412</v>
      </c>
      <c r="T404" s="1123"/>
      <c r="U404" s="1123"/>
      <c r="V404" s="1123"/>
      <c r="W404" s="1123"/>
      <c r="X404" s="1123" t="s">
        <v>413</v>
      </c>
      <c r="Y404" s="1123"/>
      <c r="Z404" s="1123"/>
      <c r="AA404" s="1123"/>
      <c r="AB404" s="1123"/>
      <c r="AC404" s="1124" t="s">
        <v>64</v>
      </c>
      <c r="AD404" s="1125"/>
      <c r="AE404" s="1125"/>
      <c r="AF404" s="1125"/>
      <c r="AG404" s="1126"/>
    </row>
    <row r="405" spans="1:33" s="588" customFormat="1" ht="14.25" customHeight="1" thickBot="1" x14ac:dyDescent="0.25">
      <c r="A405" s="598"/>
      <c r="D405" s="1297" t="s">
        <v>65</v>
      </c>
      <c r="E405" s="1298"/>
      <c r="F405" s="1298"/>
      <c r="G405" s="1298"/>
      <c r="H405" s="1298"/>
      <c r="I405" s="1298"/>
      <c r="J405" s="1298"/>
      <c r="K405" s="1298"/>
      <c r="L405" s="1298"/>
      <c r="M405" s="1298"/>
      <c r="N405" s="1298"/>
      <c r="O405" s="1298"/>
      <c r="P405" s="1298"/>
      <c r="Q405" s="1298"/>
      <c r="R405" s="1298"/>
      <c r="S405" s="1298"/>
      <c r="T405" s="1298"/>
      <c r="U405" s="1298"/>
      <c r="V405" s="1298"/>
      <c r="W405" s="1298"/>
      <c r="X405" s="1298"/>
      <c r="Y405" s="1298"/>
      <c r="Z405" s="1298"/>
      <c r="AA405" s="1298"/>
      <c r="AB405" s="1298"/>
      <c r="AC405" s="1298"/>
      <c r="AD405" s="1298"/>
      <c r="AE405" s="1298"/>
      <c r="AF405" s="1298"/>
      <c r="AG405" s="1299"/>
    </row>
    <row r="406" spans="1:33" s="588" customFormat="1" ht="14.25" customHeight="1" thickBot="1" x14ac:dyDescent="0.25">
      <c r="A406" s="598"/>
      <c r="D406" s="1308"/>
      <c r="E406" s="1230"/>
      <c r="F406" s="1230"/>
      <c r="G406" s="1230"/>
      <c r="H406" s="1230"/>
      <c r="I406" s="1230"/>
      <c r="J406" s="1231"/>
      <c r="K406" s="1309"/>
      <c r="L406" s="1295"/>
      <c r="M406" s="1295"/>
      <c r="N406" s="1295"/>
      <c r="O406" s="1295"/>
      <c r="P406" s="1295"/>
      <c r="Q406" s="1295"/>
      <c r="R406" s="1295"/>
      <c r="S406" s="1296"/>
      <c r="T406" s="1296"/>
      <c r="U406" s="1296"/>
      <c r="V406" s="1296"/>
      <c r="W406" s="1296"/>
      <c r="X406" s="1296"/>
      <c r="Y406" s="1296"/>
      <c r="Z406" s="1296"/>
      <c r="AA406" s="1296"/>
      <c r="AB406" s="1296"/>
      <c r="AC406" s="1353"/>
      <c r="AD406" s="1354"/>
      <c r="AE406" s="1354"/>
      <c r="AF406" s="1354"/>
      <c r="AG406" s="1355"/>
    </row>
    <row r="407" spans="1:33" s="588" customFormat="1" ht="15" hidden="1" customHeight="1" x14ac:dyDescent="0.25">
      <c r="A407" s="598"/>
      <c r="D407" s="1113"/>
      <c r="E407" s="1114"/>
      <c r="F407" s="1114"/>
      <c r="G407" s="1114"/>
      <c r="H407" s="1114"/>
      <c r="I407" s="1114"/>
      <c r="J407" s="1115"/>
      <c r="K407" s="1347"/>
      <c r="L407" s="1348"/>
      <c r="M407" s="1348"/>
      <c r="N407" s="1348"/>
      <c r="O407" s="1348"/>
      <c r="P407" s="1348"/>
      <c r="Q407" s="1348"/>
      <c r="R407" s="1348"/>
      <c r="S407" s="1361"/>
      <c r="T407" s="1361"/>
      <c r="U407" s="1361"/>
      <c r="V407" s="1361"/>
      <c r="W407" s="1361"/>
      <c r="X407" s="1361"/>
      <c r="Y407" s="1361"/>
      <c r="Z407" s="1361"/>
      <c r="AA407" s="1361"/>
      <c r="AB407" s="1361"/>
      <c r="AC407" s="1362"/>
      <c r="AD407" s="1363"/>
      <c r="AE407" s="1363"/>
      <c r="AF407" s="1363"/>
      <c r="AG407" s="1364"/>
    </row>
    <row r="408" spans="1:33" s="588" customFormat="1" ht="15" hidden="1" thickBot="1" x14ac:dyDescent="0.25">
      <c r="A408" s="598"/>
      <c r="D408" s="1300"/>
      <c r="E408" s="1301"/>
      <c r="F408" s="1301"/>
      <c r="G408" s="1301"/>
      <c r="H408" s="1301"/>
      <c r="I408" s="1301"/>
      <c r="J408" s="1302"/>
      <c r="K408" s="1340"/>
      <c r="L408" s="1341"/>
      <c r="M408" s="1341"/>
      <c r="N408" s="1341"/>
      <c r="O408" s="1341"/>
      <c r="P408" s="1341"/>
      <c r="Q408" s="1341"/>
      <c r="R408" s="1341"/>
      <c r="S408" s="1304"/>
      <c r="T408" s="1304"/>
      <c r="U408" s="1304"/>
      <c r="V408" s="1304"/>
      <c r="W408" s="1304"/>
      <c r="X408" s="1304"/>
      <c r="Y408" s="1304"/>
      <c r="Z408" s="1304"/>
      <c r="AA408" s="1304"/>
      <c r="AB408" s="1304"/>
      <c r="AC408" s="1305"/>
      <c r="AD408" s="1306"/>
      <c r="AE408" s="1306"/>
      <c r="AF408" s="1306"/>
      <c r="AG408" s="1307"/>
    </row>
    <row r="409" spans="1:33" s="588" customFormat="1" ht="14.25" customHeight="1" thickBot="1" x14ac:dyDescent="0.25">
      <c r="A409" s="598"/>
      <c r="D409" s="1297" t="s">
        <v>66</v>
      </c>
      <c r="E409" s="1298"/>
      <c r="F409" s="1298"/>
      <c r="G409" s="1298"/>
      <c r="H409" s="1298"/>
      <c r="I409" s="1298"/>
      <c r="J409" s="1298"/>
      <c r="K409" s="1298"/>
      <c r="L409" s="1298"/>
      <c r="M409" s="1298"/>
      <c r="N409" s="1298"/>
      <c r="O409" s="1298"/>
      <c r="P409" s="1298"/>
      <c r="Q409" s="1298"/>
      <c r="R409" s="1298"/>
      <c r="S409" s="1298"/>
      <c r="T409" s="1298"/>
      <c r="U409" s="1298"/>
      <c r="V409" s="1298"/>
      <c r="W409" s="1298"/>
      <c r="X409" s="1298"/>
      <c r="Y409" s="1298"/>
      <c r="Z409" s="1298"/>
      <c r="AA409" s="1298"/>
      <c r="AB409" s="1298"/>
      <c r="AC409" s="1298"/>
      <c r="AD409" s="1298"/>
      <c r="AE409" s="1298"/>
      <c r="AF409" s="1298"/>
      <c r="AG409" s="1299"/>
    </row>
    <row r="410" spans="1:33" s="588" customFormat="1" ht="15" customHeight="1" thickBot="1" x14ac:dyDescent="0.25">
      <c r="A410" s="598"/>
      <c r="D410" s="1308"/>
      <c r="E410" s="1230"/>
      <c r="F410" s="1230"/>
      <c r="G410" s="1230"/>
      <c r="H410" s="1230"/>
      <c r="I410" s="1230"/>
      <c r="J410" s="1231"/>
      <c r="K410" s="1309"/>
      <c r="L410" s="1295"/>
      <c r="M410" s="1295"/>
      <c r="N410" s="1295"/>
      <c r="O410" s="1295"/>
      <c r="P410" s="1295"/>
      <c r="Q410" s="1295"/>
      <c r="R410" s="1295"/>
      <c r="S410" s="1296"/>
      <c r="T410" s="1296"/>
      <c r="U410" s="1296"/>
      <c r="V410" s="1296"/>
      <c r="W410" s="1296"/>
      <c r="X410" s="1296"/>
      <c r="Y410" s="1296"/>
      <c r="Z410" s="1296"/>
      <c r="AA410" s="1296"/>
      <c r="AB410" s="1296"/>
      <c r="AC410" s="1353"/>
      <c r="AD410" s="1354"/>
      <c r="AE410" s="1354"/>
      <c r="AF410" s="1354"/>
      <c r="AG410" s="1355"/>
    </row>
    <row r="411" spans="1:33" s="588" customFormat="1" ht="15" hidden="1" thickBot="1" x14ac:dyDescent="0.25">
      <c r="A411" s="598"/>
      <c r="D411" s="1113"/>
      <c r="E411" s="1114"/>
      <c r="F411" s="1114"/>
      <c r="G411" s="1114"/>
      <c r="H411" s="1114"/>
      <c r="I411" s="1114"/>
      <c r="J411" s="1115"/>
      <c r="K411" s="1347"/>
      <c r="L411" s="1348"/>
      <c r="M411" s="1348"/>
      <c r="N411" s="1348"/>
      <c r="O411" s="1348"/>
      <c r="P411" s="1348"/>
      <c r="Q411" s="1348"/>
      <c r="R411" s="1348"/>
      <c r="S411" s="1361"/>
      <c r="T411" s="1361"/>
      <c r="U411" s="1361"/>
      <c r="V411" s="1361"/>
      <c r="W411" s="1361"/>
      <c r="X411" s="1361"/>
      <c r="Y411" s="1361"/>
      <c r="Z411" s="1361"/>
      <c r="AA411" s="1361"/>
      <c r="AB411" s="1361"/>
      <c r="AC411" s="1362"/>
      <c r="AD411" s="1363"/>
      <c r="AE411" s="1363"/>
      <c r="AF411" s="1363"/>
      <c r="AG411" s="1364"/>
    </row>
    <row r="412" spans="1:33" s="588" customFormat="1" ht="14.25" hidden="1" customHeight="1" thickBot="1" x14ac:dyDescent="0.25">
      <c r="A412" s="598"/>
      <c r="D412" s="1300"/>
      <c r="E412" s="1301"/>
      <c r="F412" s="1301"/>
      <c r="G412" s="1301"/>
      <c r="H412" s="1301"/>
      <c r="I412" s="1301"/>
      <c r="J412" s="1302"/>
      <c r="K412" s="1340"/>
      <c r="L412" s="1341"/>
      <c r="M412" s="1341"/>
      <c r="N412" s="1341"/>
      <c r="O412" s="1341"/>
      <c r="P412" s="1341"/>
      <c r="Q412" s="1341"/>
      <c r="R412" s="1341"/>
      <c r="S412" s="1304"/>
      <c r="T412" s="1304"/>
      <c r="U412" s="1304"/>
      <c r="V412" s="1304"/>
      <c r="W412" s="1304"/>
      <c r="X412" s="1304"/>
      <c r="Y412" s="1304"/>
      <c r="Z412" s="1304"/>
      <c r="AA412" s="1304"/>
      <c r="AB412" s="1304"/>
      <c r="AC412" s="1305"/>
      <c r="AD412" s="1306"/>
      <c r="AE412" s="1306"/>
      <c r="AF412" s="1306"/>
      <c r="AG412" s="1307"/>
    </row>
    <row r="413" spans="1:33" s="588" customFormat="1" ht="15" thickBot="1" x14ac:dyDescent="0.25">
      <c r="A413" s="598"/>
      <c r="D413" s="1297" t="s">
        <v>67</v>
      </c>
      <c r="E413" s="1298"/>
      <c r="F413" s="1298"/>
      <c r="G413" s="1298"/>
      <c r="H413" s="1298"/>
      <c r="I413" s="1298"/>
      <c r="J413" s="1298"/>
      <c r="K413" s="1298"/>
      <c r="L413" s="1298"/>
      <c r="M413" s="1298"/>
      <c r="N413" s="1298"/>
      <c r="O413" s="1298"/>
      <c r="P413" s="1298"/>
      <c r="Q413" s="1298"/>
      <c r="R413" s="1298"/>
      <c r="S413" s="1298"/>
      <c r="T413" s="1298"/>
      <c r="U413" s="1298"/>
      <c r="V413" s="1298"/>
      <c r="W413" s="1298"/>
      <c r="X413" s="1298"/>
      <c r="Y413" s="1298"/>
      <c r="Z413" s="1298"/>
      <c r="AA413" s="1298"/>
      <c r="AB413" s="1298"/>
      <c r="AC413" s="1298"/>
      <c r="AD413" s="1298"/>
      <c r="AE413" s="1298"/>
      <c r="AF413" s="1298"/>
      <c r="AG413" s="1299"/>
    </row>
    <row r="414" spans="1:33" s="588" customFormat="1" ht="15" customHeight="1" x14ac:dyDescent="0.2">
      <c r="A414" s="598"/>
      <c r="D414" s="1229" t="s">
        <v>2098</v>
      </c>
      <c r="E414" s="1230"/>
      <c r="F414" s="1230"/>
      <c r="G414" s="1230"/>
      <c r="H414" s="1230"/>
      <c r="I414" s="1230"/>
      <c r="J414" s="1231"/>
      <c r="K414" s="1309">
        <v>5</v>
      </c>
      <c r="L414" s="1295"/>
      <c r="M414" s="1295"/>
      <c r="N414" s="1295"/>
      <c r="O414" s="1295">
        <v>5</v>
      </c>
      <c r="P414" s="1295"/>
      <c r="Q414" s="1295"/>
      <c r="R414" s="1295"/>
      <c r="S414" s="1342">
        <v>5206506</v>
      </c>
      <c r="T414" s="1342"/>
      <c r="U414" s="1342"/>
      <c r="V414" s="1342"/>
      <c r="W414" s="1342"/>
      <c r="X414" s="1343">
        <v>377935</v>
      </c>
      <c r="Y414" s="1342"/>
      <c r="Z414" s="1342"/>
      <c r="AA414" s="1342"/>
      <c r="AB414" s="1342"/>
      <c r="AC414" s="1344">
        <v>125739</v>
      </c>
      <c r="AD414" s="1345"/>
      <c r="AE414" s="1345"/>
      <c r="AF414" s="1345"/>
      <c r="AG414" s="1346"/>
    </row>
    <row r="415" spans="1:33" s="588" customFormat="1" ht="15" customHeight="1" thickBot="1" x14ac:dyDescent="0.25">
      <c r="A415" s="598"/>
      <c r="D415" s="1113"/>
      <c r="E415" s="1114"/>
      <c r="F415" s="1114"/>
      <c r="G415" s="1114"/>
      <c r="H415" s="1114"/>
      <c r="I415" s="1114"/>
      <c r="J415" s="1115"/>
      <c r="K415" s="1347"/>
      <c r="L415" s="1348"/>
      <c r="M415" s="1348"/>
      <c r="N415" s="1348"/>
      <c r="O415" s="1348"/>
      <c r="P415" s="1348"/>
      <c r="Q415" s="1348"/>
      <c r="R415" s="1348"/>
      <c r="S415" s="1349"/>
      <c r="T415" s="1349"/>
      <c r="U415" s="1349"/>
      <c r="V415" s="1349"/>
      <c r="W415" s="1349"/>
      <c r="X415" s="1349"/>
      <c r="Y415" s="1349"/>
      <c r="Z415" s="1349"/>
      <c r="AA415" s="1349"/>
      <c r="AB415" s="1349"/>
      <c r="AC415" s="1350"/>
      <c r="AD415" s="1351"/>
      <c r="AE415" s="1351"/>
      <c r="AF415" s="1351"/>
      <c r="AG415" s="1352"/>
    </row>
    <row r="416" spans="1:33" s="588" customFormat="1" ht="15" hidden="1" customHeight="1" thickBot="1" x14ac:dyDescent="0.25">
      <c r="A416" s="598"/>
      <c r="D416" s="1300"/>
      <c r="E416" s="1301"/>
      <c r="F416" s="1301"/>
      <c r="G416" s="1301"/>
      <c r="H416" s="1301"/>
      <c r="I416" s="1301"/>
      <c r="J416" s="1302"/>
      <c r="K416" s="1340"/>
      <c r="L416" s="1341"/>
      <c r="M416" s="1341"/>
      <c r="N416" s="1341"/>
      <c r="O416" s="1341"/>
      <c r="P416" s="1341"/>
      <c r="Q416" s="1341"/>
      <c r="R416" s="1341"/>
      <c r="S416" s="1304"/>
      <c r="T416" s="1304"/>
      <c r="U416" s="1304"/>
      <c r="V416" s="1304"/>
      <c r="W416" s="1304"/>
      <c r="X416" s="1304"/>
      <c r="Y416" s="1304"/>
      <c r="Z416" s="1304"/>
      <c r="AA416" s="1304"/>
      <c r="AB416" s="1304"/>
      <c r="AC416" s="1305"/>
      <c r="AD416" s="1306"/>
      <c r="AE416" s="1306"/>
      <c r="AF416" s="1306"/>
      <c r="AG416" s="1307"/>
    </row>
    <row r="417" spans="1:33" s="588" customFormat="1" ht="15" customHeight="1" thickBot="1" x14ac:dyDescent="0.25">
      <c r="A417" s="598"/>
      <c r="D417" s="1297" t="s">
        <v>68</v>
      </c>
      <c r="E417" s="1298"/>
      <c r="F417" s="1298"/>
      <c r="G417" s="1298"/>
      <c r="H417" s="1298"/>
      <c r="I417" s="1298"/>
      <c r="J417" s="1298"/>
      <c r="K417" s="1298"/>
      <c r="L417" s="1298"/>
      <c r="M417" s="1298"/>
      <c r="N417" s="1298"/>
      <c r="O417" s="1298"/>
      <c r="P417" s="1298"/>
      <c r="Q417" s="1298"/>
      <c r="R417" s="1298"/>
      <c r="S417" s="1298"/>
      <c r="T417" s="1298"/>
      <c r="U417" s="1298"/>
      <c r="V417" s="1298"/>
      <c r="W417" s="1298"/>
      <c r="X417" s="1298"/>
      <c r="Y417" s="1298"/>
      <c r="Z417" s="1298"/>
      <c r="AA417" s="1298"/>
      <c r="AB417" s="1298"/>
      <c r="AC417" s="1298"/>
      <c r="AD417" s="1298"/>
      <c r="AE417" s="1298"/>
      <c r="AF417" s="1298"/>
      <c r="AG417" s="1299"/>
    </row>
    <row r="418" spans="1:33" s="588" customFormat="1" ht="15" customHeight="1" thickBot="1" x14ac:dyDescent="0.25">
      <c r="A418" s="598"/>
      <c r="D418" s="1308"/>
      <c r="E418" s="1230"/>
      <c r="F418" s="1230"/>
      <c r="G418" s="1230"/>
      <c r="H418" s="1230"/>
      <c r="I418" s="1230"/>
      <c r="J418" s="1231"/>
      <c r="K418" s="1309"/>
      <c r="L418" s="1295"/>
      <c r="M418" s="1295"/>
      <c r="N418" s="1295"/>
      <c r="O418" s="1295"/>
      <c r="P418" s="1295"/>
      <c r="Q418" s="1295"/>
      <c r="R418" s="1295"/>
      <c r="S418" s="1296"/>
      <c r="T418" s="1296"/>
      <c r="U418" s="1296"/>
      <c r="V418" s="1296"/>
      <c r="W418" s="1296"/>
      <c r="X418" s="1296"/>
      <c r="Y418" s="1296"/>
      <c r="Z418" s="1296"/>
      <c r="AA418" s="1296"/>
      <c r="AB418" s="1296"/>
      <c r="AC418" s="1353"/>
      <c r="AD418" s="1354"/>
      <c r="AE418" s="1354"/>
      <c r="AF418" s="1354"/>
      <c r="AG418" s="1355"/>
    </row>
    <row r="419" spans="1:33" s="588" customFormat="1" ht="15" hidden="1" customHeight="1" thickBot="1" x14ac:dyDescent="0.25">
      <c r="A419" s="598"/>
      <c r="D419" s="1300"/>
      <c r="E419" s="1301"/>
      <c r="F419" s="1301"/>
      <c r="G419" s="1301"/>
      <c r="H419" s="1301"/>
      <c r="I419" s="1301"/>
      <c r="J419" s="1302"/>
      <c r="K419" s="1323"/>
      <c r="L419" s="1324"/>
      <c r="M419" s="1324"/>
      <c r="N419" s="1324"/>
      <c r="O419" s="1324"/>
      <c r="P419" s="1324"/>
      <c r="Q419" s="1324"/>
      <c r="R419" s="1324"/>
      <c r="S419" s="1325"/>
      <c r="T419" s="1325"/>
      <c r="U419" s="1325"/>
      <c r="V419" s="1325"/>
      <c r="W419" s="1325"/>
      <c r="X419" s="1325"/>
      <c r="Y419" s="1325"/>
      <c r="Z419" s="1325"/>
      <c r="AA419" s="1325"/>
      <c r="AB419" s="1325"/>
      <c r="AC419" s="1305"/>
      <c r="AD419" s="1306"/>
      <c r="AE419" s="1306"/>
      <c r="AF419" s="1306"/>
      <c r="AG419" s="1307"/>
    </row>
    <row r="420" spans="1:33" s="588" customFormat="1" ht="29.25" customHeight="1" thickBot="1" x14ac:dyDescent="0.25">
      <c r="A420" s="598"/>
      <c r="D420" s="1099" t="s">
        <v>1702</v>
      </c>
      <c r="E420" s="1100"/>
      <c r="F420" s="1100"/>
      <c r="G420" s="1100"/>
      <c r="H420" s="1100"/>
      <c r="I420" s="1100"/>
      <c r="J420" s="1101"/>
      <c r="K420" s="1356" t="s">
        <v>18</v>
      </c>
      <c r="L420" s="1357"/>
      <c r="M420" s="1357"/>
      <c r="N420" s="1357"/>
      <c r="O420" s="1357" t="s">
        <v>18</v>
      </c>
      <c r="P420" s="1357"/>
      <c r="Q420" s="1357"/>
      <c r="R420" s="1357"/>
      <c r="S420" s="1357" t="s">
        <v>18</v>
      </c>
      <c r="T420" s="1357"/>
      <c r="U420" s="1357"/>
      <c r="V420" s="1357"/>
      <c r="W420" s="1357"/>
      <c r="X420" s="1357" t="s">
        <v>18</v>
      </c>
      <c r="Y420" s="1357"/>
      <c r="Z420" s="1357"/>
      <c r="AA420" s="1357"/>
      <c r="AB420" s="1357"/>
      <c r="AC420" s="1358">
        <f>SUM(AC406:AG408)+SUM(AC410:AG412)+SUM(AC414:AG416)+SUM(AC418:AG419)</f>
        <v>125739</v>
      </c>
      <c r="AD420" s="1359"/>
      <c r="AE420" s="1359"/>
      <c r="AF420" s="1359"/>
      <c r="AG420" s="1360"/>
    </row>
    <row r="421" spans="1:33" s="588" customFormat="1" ht="15" customHeight="1" x14ac:dyDescent="0.2">
      <c r="A421" s="598"/>
    </row>
    <row r="422" spans="1:33" s="588" customFormat="1" ht="15" customHeight="1" x14ac:dyDescent="0.2">
      <c r="A422" s="598"/>
    </row>
    <row r="423" spans="1:33" s="588" customFormat="1" ht="15" customHeight="1" x14ac:dyDescent="0.2">
      <c r="A423" s="598"/>
      <c r="D423" s="587" t="s">
        <v>1330</v>
      </c>
    </row>
    <row r="424" spans="1:33" s="588" customFormat="1" ht="15" customHeight="1" x14ac:dyDescent="0.2">
      <c r="A424" s="598"/>
    </row>
    <row r="425" spans="1:33" s="588" customFormat="1" ht="15" customHeight="1" x14ac:dyDescent="0.2">
      <c r="A425" s="598"/>
      <c r="D425" s="1148" t="s">
        <v>2099</v>
      </c>
      <c r="E425" s="1303"/>
      <c r="F425" s="1303"/>
      <c r="G425" s="1303"/>
      <c r="H425" s="1303"/>
      <c r="I425" s="1303"/>
      <c r="J425" s="1303"/>
      <c r="K425" s="1303"/>
      <c r="L425" s="1303"/>
      <c r="M425" s="1303"/>
      <c r="N425" s="1303"/>
      <c r="O425" s="1303"/>
      <c r="P425" s="1303"/>
      <c r="Q425" s="1303"/>
      <c r="R425" s="1303"/>
      <c r="S425" s="1303"/>
      <c r="T425" s="1303"/>
      <c r="U425" s="1303"/>
      <c r="V425" s="1303"/>
      <c r="W425" s="1303"/>
      <c r="X425" s="1303"/>
      <c r="Y425" s="1303"/>
      <c r="Z425" s="1303"/>
      <c r="AA425" s="1303"/>
      <c r="AB425" s="1303"/>
      <c r="AC425" s="1303"/>
      <c r="AD425" s="1303"/>
      <c r="AE425" s="1303"/>
      <c r="AF425" s="1303"/>
      <c r="AG425" s="1303"/>
    </row>
    <row r="426" spans="1:33" s="588" customFormat="1" ht="15" customHeight="1" x14ac:dyDescent="0.2">
      <c r="A426" s="598"/>
      <c r="D426" s="1303"/>
      <c r="E426" s="1303"/>
      <c r="F426" s="1303"/>
      <c r="G426" s="1303"/>
      <c r="H426" s="1303"/>
      <c r="I426" s="1303"/>
      <c r="J426" s="1303"/>
      <c r="K426" s="1303"/>
      <c r="L426" s="1303"/>
      <c r="M426" s="1303"/>
      <c r="N426" s="1303"/>
      <c r="O426" s="1303"/>
      <c r="P426" s="1303"/>
      <c r="Q426" s="1303"/>
      <c r="R426" s="1303"/>
      <c r="S426" s="1303"/>
      <c r="T426" s="1303"/>
      <c r="U426" s="1303"/>
      <c r="V426" s="1303"/>
      <c r="W426" s="1303"/>
      <c r="X426" s="1303"/>
      <c r="Y426" s="1303"/>
      <c r="Z426" s="1303"/>
      <c r="AA426" s="1303"/>
      <c r="AB426" s="1303"/>
      <c r="AC426" s="1303"/>
      <c r="AD426" s="1303"/>
      <c r="AE426" s="1303"/>
      <c r="AF426" s="1303"/>
      <c r="AG426" s="1303"/>
    </row>
    <row r="427" spans="1:33" s="588" customFormat="1" ht="15" customHeight="1" x14ac:dyDescent="0.2">
      <c r="A427" s="598"/>
    </row>
    <row r="428" spans="1:33" s="588" customFormat="1" ht="15" customHeight="1" x14ac:dyDescent="0.2">
      <c r="A428" s="598"/>
      <c r="D428" s="1148" t="s">
        <v>2124</v>
      </c>
      <c r="E428" s="1303"/>
      <c r="F428" s="1303"/>
      <c r="G428" s="1303"/>
      <c r="H428" s="1303"/>
      <c r="I428" s="1303"/>
      <c r="J428" s="1303"/>
      <c r="K428" s="1303"/>
      <c r="L428" s="1303"/>
      <c r="M428" s="1303"/>
      <c r="N428" s="1303"/>
      <c r="O428" s="1303"/>
      <c r="P428" s="1303"/>
      <c r="Q428" s="1303"/>
      <c r="R428" s="1303"/>
      <c r="S428" s="1303"/>
      <c r="T428" s="1303"/>
      <c r="U428" s="1303"/>
      <c r="V428" s="1303"/>
      <c r="W428" s="1303"/>
      <c r="X428" s="1303"/>
      <c r="Y428" s="1303"/>
      <c r="Z428" s="1303"/>
      <c r="AA428" s="1303"/>
      <c r="AB428" s="1303"/>
      <c r="AC428" s="1303"/>
      <c r="AD428" s="1303"/>
      <c r="AE428" s="1303"/>
      <c r="AF428" s="1303"/>
      <c r="AG428" s="1303"/>
    </row>
    <row r="429" spans="1:33" s="588" customFormat="1" ht="15" customHeight="1" x14ac:dyDescent="0.2">
      <c r="A429" s="598"/>
      <c r="D429" s="1303"/>
      <c r="E429" s="1303"/>
      <c r="F429" s="1303"/>
      <c r="G429" s="1303"/>
      <c r="H429" s="1303"/>
      <c r="I429" s="1303"/>
      <c r="J429" s="1303"/>
      <c r="K429" s="1303"/>
      <c r="L429" s="1303"/>
      <c r="M429" s="1303"/>
      <c r="N429" s="1303"/>
      <c r="O429" s="1303"/>
      <c r="P429" s="1303"/>
      <c r="Q429" s="1303"/>
      <c r="R429" s="1303"/>
      <c r="S429" s="1303"/>
      <c r="T429" s="1303"/>
      <c r="U429" s="1303"/>
      <c r="V429" s="1303"/>
      <c r="W429" s="1303"/>
      <c r="X429" s="1303"/>
      <c r="Y429" s="1303"/>
      <c r="Z429" s="1303"/>
      <c r="AA429" s="1303"/>
      <c r="AB429" s="1303"/>
      <c r="AC429" s="1303"/>
      <c r="AD429" s="1303"/>
      <c r="AE429" s="1303"/>
      <c r="AF429" s="1303"/>
      <c r="AG429" s="1303"/>
    </row>
    <row r="430" spans="1:33" s="588" customFormat="1" ht="14.25" customHeight="1" thickBot="1" x14ac:dyDescent="0.25">
      <c r="A430" s="598"/>
    </row>
    <row r="431" spans="1:33" s="588" customFormat="1" ht="19.5" customHeight="1" thickBot="1" x14ac:dyDescent="0.25">
      <c r="A431" s="598">
        <v>13</v>
      </c>
      <c r="D431" s="1186" t="s">
        <v>86</v>
      </c>
      <c r="E431" s="1187"/>
      <c r="F431" s="1187"/>
      <c r="G431" s="1187"/>
      <c r="H431" s="1187"/>
      <c r="I431" s="1187"/>
      <c r="J431" s="1187"/>
      <c r="K431" s="1187"/>
      <c r="L431" s="1187"/>
      <c r="M431" s="1187"/>
      <c r="N431" s="1187"/>
      <c r="O431" s="1187"/>
      <c r="P431" s="1187"/>
      <c r="Q431" s="1187"/>
      <c r="R431" s="1187"/>
      <c r="S431" s="1188"/>
      <c r="T431" s="1186" t="s">
        <v>36</v>
      </c>
      <c r="U431" s="1187"/>
      <c r="V431" s="1187"/>
      <c r="W431" s="1187"/>
      <c r="X431" s="1187"/>
      <c r="Y431" s="1187"/>
      <c r="Z431" s="1187"/>
      <c r="AA431" s="1187"/>
      <c r="AB431" s="1187"/>
      <c r="AC431" s="1187"/>
      <c r="AD431" s="1187"/>
      <c r="AE431" s="1187"/>
      <c r="AF431" s="1187"/>
      <c r="AG431" s="1188"/>
    </row>
    <row r="432" spans="1:33" s="588" customFormat="1" ht="19.5" customHeight="1" x14ac:dyDescent="0.2">
      <c r="A432" s="598"/>
      <c r="D432" s="1109" t="s">
        <v>100</v>
      </c>
      <c r="E432" s="1110"/>
      <c r="F432" s="1110"/>
      <c r="G432" s="1110"/>
      <c r="H432" s="1110"/>
      <c r="I432" s="1110"/>
      <c r="J432" s="1110"/>
      <c r="K432" s="1110"/>
      <c r="L432" s="1110"/>
      <c r="M432" s="1110"/>
      <c r="N432" s="1110"/>
      <c r="O432" s="1110"/>
      <c r="P432" s="1110"/>
      <c r="Q432" s="1110"/>
      <c r="R432" s="1110"/>
      <c r="S432" s="1111"/>
      <c r="T432" s="1313">
        <v>0</v>
      </c>
      <c r="U432" s="1314"/>
      <c r="V432" s="1314"/>
      <c r="W432" s="1314"/>
      <c r="X432" s="1314"/>
      <c r="Y432" s="1314"/>
      <c r="Z432" s="1314"/>
      <c r="AA432" s="1314"/>
      <c r="AB432" s="1314"/>
      <c r="AC432" s="1314"/>
      <c r="AD432" s="1314"/>
      <c r="AE432" s="1314"/>
      <c r="AF432" s="1314"/>
      <c r="AG432" s="1315"/>
    </row>
    <row r="433" spans="1:33" s="588" customFormat="1" ht="19.5" customHeight="1" thickBot="1" x14ac:dyDescent="0.25">
      <c r="A433" s="598"/>
      <c r="D433" s="1096" t="s">
        <v>101</v>
      </c>
      <c r="E433" s="1097"/>
      <c r="F433" s="1097"/>
      <c r="G433" s="1097"/>
      <c r="H433" s="1097"/>
      <c r="I433" s="1097"/>
      <c r="J433" s="1097"/>
      <c r="K433" s="1097"/>
      <c r="L433" s="1097"/>
      <c r="M433" s="1097"/>
      <c r="N433" s="1097"/>
      <c r="O433" s="1097"/>
      <c r="P433" s="1097"/>
      <c r="Q433" s="1097"/>
      <c r="R433" s="1097"/>
      <c r="S433" s="1098"/>
      <c r="T433" s="1211">
        <v>0</v>
      </c>
      <c r="U433" s="1212"/>
      <c r="V433" s="1212"/>
      <c r="W433" s="1212"/>
      <c r="X433" s="1212"/>
      <c r="Y433" s="1212"/>
      <c r="Z433" s="1212"/>
      <c r="AA433" s="1212"/>
      <c r="AB433" s="1212"/>
      <c r="AC433" s="1212"/>
      <c r="AD433" s="1212"/>
      <c r="AE433" s="1212"/>
      <c r="AF433" s="1212"/>
      <c r="AG433" s="1213"/>
    </row>
    <row r="434" spans="1:33" s="588" customFormat="1" x14ac:dyDescent="0.2">
      <c r="A434" s="598"/>
    </row>
    <row r="435" spans="1:33" s="588" customFormat="1" ht="15" customHeight="1" x14ac:dyDescent="0.2">
      <c r="A435" s="598"/>
    </row>
    <row r="436" spans="1:33" s="588" customFormat="1" ht="14.25" customHeight="1" x14ac:dyDescent="0.2">
      <c r="A436" s="598"/>
      <c r="D436" s="587" t="s">
        <v>1331</v>
      </c>
    </row>
    <row r="437" spans="1:33" s="588" customFormat="1" ht="14.25" customHeight="1" x14ac:dyDescent="0.2">
      <c r="A437" s="598"/>
    </row>
    <row r="438" spans="1:33" s="588" customFormat="1" x14ac:dyDescent="0.2">
      <c r="A438" s="598"/>
      <c r="D438" s="1155" t="s">
        <v>2168</v>
      </c>
      <c r="E438" s="1294"/>
      <c r="F438" s="1294"/>
      <c r="G438" s="1294"/>
      <c r="H438" s="1294"/>
      <c r="I438" s="1294"/>
      <c r="J438" s="1294"/>
      <c r="K438" s="1294"/>
      <c r="L438" s="1294"/>
      <c r="M438" s="1294"/>
      <c r="N438" s="1294"/>
      <c r="O438" s="1294"/>
      <c r="P438" s="1294"/>
      <c r="Q438" s="1294"/>
      <c r="R438" s="1294"/>
      <c r="S438" s="1294"/>
      <c r="T438" s="1294"/>
      <c r="U438" s="1294"/>
      <c r="V438" s="1294"/>
      <c r="W438" s="1294"/>
      <c r="X438" s="1294"/>
      <c r="Y438" s="1294"/>
      <c r="Z438" s="1294"/>
      <c r="AA438" s="1294"/>
      <c r="AB438" s="1294"/>
      <c r="AC438" s="1294"/>
      <c r="AD438" s="1294"/>
      <c r="AE438" s="1294"/>
      <c r="AF438" s="1294"/>
      <c r="AG438" s="1294"/>
    </row>
    <row r="439" spans="1:33" s="588" customFormat="1" ht="14.25" customHeight="1" x14ac:dyDescent="0.2">
      <c r="A439" s="598"/>
    </row>
    <row r="440" spans="1:33" s="588" customFormat="1" ht="14.25" customHeight="1" x14ac:dyDescent="0.2">
      <c r="A440" s="598"/>
      <c r="D440" s="587" t="s">
        <v>1334</v>
      </c>
    </row>
    <row r="441" spans="1:33" s="588" customFormat="1" ht="14.25" customHeight="1" x14ac:dyDescent="0.2">
      <c r="A441" s="598"/>
    </row>
    <row r="442" spans="1:33" s="588" customFormat="1" ht="14.25" customHeight="1" x14ac:dyDescent="0.2">
      <c r="A442" s="598"/>
      <c r="D442" s="1127" t="s">
        <v>2135</v>
      </c>
      <c r="E442" s="1127"/>
      <c r="F442" s="1127"/>
      <c r="G442" s="1127"/>
      <c r="H442" s="1127"/>
      <c r="I442" s="1127"/>
      <c r="J442" s="1127"/>
      <c r="K442" s="1127"/>
      <c r="L442" s="1127"/>
      <c r="M442" s="1127"/>
      <c r="N442" s="1127"/>
      <c r="O442" s="1127"/>
      <c r="P442" s="1127"/>
      <c r="Q442" s="1127"/>
      <c r="R442" s="1127"/>
      <c r="S442" s="1127"/>
      <c r="T442" s="1127"/>
      <c r="U442" s="1127"/>
      <c r="V442" s="1127"/>
      <c r="W442" s="1127"/>
      <c r="X442" s="1127"/>
      <c r="Y442" s="1127"/>
      <c r="Z442" s="1127"/>
      <c r="AA442" s="1127"/>
      <c r="AB442" s="1127"/>
      <c r="AC442" s="1127"/>
      <c r="AD442" s="1127"/>
      <c r="AE442" s="1127"/>
      <c r="AF442" s="1127"/>
      <c r="AG442" s="1127"/>
    </row>
    <row r="443" spans="1:33" s="588" customFormat="1" ht="14.25" customHeight="1" x14ac:dyDescent="0.2">
      <c r="A443" s="598"/>
    </row>
    <row r="444" spans="1:33" s="588" customFormat="1" ht="14.25" customHeight="1" x14ac:dyDescent="0.2">
      <c r="A444" s="598"/>
      <c r="D444" s="1127" t="s">
        <v>2100</v>
      </c>
      <c r="E444" s="1332"/>
      <c r="F444" s="1332"/>
      <c r="G444" s="1332"/>
      <c r="H444" s="1332"/>
      <c r="I444" s="1332"/>
      <c r="J444" s="1332"/>
      <c r="K444" s="1332"/>
      <c r="L444" s="1332"/>
      <c r="M444" s="1332"/>
      <c r="N444" s="1332"/>
      <c r="O444" s="1332"/>
      <c r="P444" s="1332"/>
      <c r="Q444" s="1332"/>
      <c r="R444" s="1332"/>
      <c r="S444" s="1332"/>
      <c r="T444" s="1332"/>
      <c r="U444" s="1332"/>
      <c r="V444" s="1332"/>
      <c r="W444" s="1332"/>
      <c r="X444" s="1332"/>
      <c r="Y444" s="1332"/>
      <c r="Z444" s="1332"/>
      <c r="AA444" s="1332"/>
      <c r="AB444" s="1332"/>
      <c r="AC444" s="1332"/>
      <c r="AD444" s="1332"/>
      <c r="AE444" s="1332"/>
      <c r="AF444" s="1332"/>
      <c r="AG444" s="1332"/>
    </row>
    <row r="445" spans="1:33" s="588" customFormat="1" ht="14.25" customHeight="1" x14ac:dyDescent="0.2">
      <c r="A445" s="598"/>
    </row>
    <row r="446" spans="1:33" s="588" customFormat="1" ht="14.25" customHeight="1" x14ac:dyDescent="0.2">
      <c r="A446" s="598"/>
      <c r="D446" s="1332" t="s">
        <v>1332</v>
      </c>
      <c r="E446" s="1332"/>
      <c r="F446" s="1332"/>
      <c r="G446" s="1332"/>
      <c r="H446" s="1332"/>
      <c r="I446" s="1332"/>
      <c r="J446" s="1332"/>
      <c r="K446" s="1332"/>
      <c r="L446" s="1332"/>
      <c r="M446" s="1332"/>
      <c r="N446" s="1332"/>
      <c r="O446" s="1332"/>
      <c r="P446" s="1332"/>
      <c r="Q446" s="1332"/>
      <c r="R446" s="1332"/>
      <c r="S446" s="1332"/>
      <c r="T446" s="1332"/>
      <c r="U446" s="1332"/>
      <c r="V446" s="1332"/>
      <c r="W446" s="1332"/>
      <c r="X446" s="1332"/>
      <c r="Y446" s="1332"/>
      <c r="Z446" s="1332"/>
      <c r="AA446" s="1332"/>
      <c r="AB446" s="1332"/>
      <c r="AC446" s="1332"/>
      <c r="AD446" s="1332"/>
      <c r="AE446" s="1332"/>
      <c r="AF446" s="1332"/>
      <c r="AG446" s="1332"/>
    </row>
    <row r="447" spans="1:33" s="588" customFormat="1" ht="15" customHeight="1" thickBot="1" x14ac:dyDescent="0.25">
      <c r="A447" s="598"/>
    </row>
    <row r="448" spans="1:33" s="588" customFormat="1" ht="27.75" customHeight="1" thickBot="1" x14ac:dyDescent="0.25">
      <c r="A448" s="598">
        <v>16</v>
      </c>
      <c r="D448" s="1186" t="s">
        <v>131</v>
      </c>
      <c r="E448" s="1187"/>
      <c r="F448" s="1187"/>
      <c r="G448" s="1187"/>
      <c r="H448" s="1187"/>
      <c r="I448" s="1187"/>
      <c r="J448" s="1187"/>
      <c r="K448" s="1187"/>
      <c r="L448" s="1188"/>
      <c r="M448" s="1333" t="s">
        <v>132</v>
      </c>
      <c r="N448" s="1333"/>
      <c r="O448" s="1333"/>
      <c r="P448" s="1333"/>
      <c r="Q448" s="1333"/>
      <c r="R448" s="1333"/>
      <c r="S448" s="1333"/>
      <c r="T448" s="1333" t="s">
        <v>133</v>
      </c>
      <c r="U448" s="1333"/>
      <c r="V448" s="1333"/>
      <c r="W448" s="1333"/>
      <c r="X448" s="1333"/>
      <c r="Y448" s="1333"/>
      <c r="Z448" s="1333"/>
      <c r="AA448" s="1186" t="s">
        <v>129</v>
      </c>
      <c r="AB448" s="1187"/>
      <c r="AC448" s="1187"/>
      <c r="AD448" s="1187"/>
      <c r="AE448" s="1187"/>
      <c r="AF448" s="1187"/>
      <c r="AG448" s="1188"/>
    </row>
    <row r="449" spans="1:33" s="588" customFormat="1" ht="27.75" customHeight="1" thickBot="1" x14ac:dyDescent="0.25">
      <c r="A449" s="598"/>
      <c r="D449" s="1105" t="s">
        <v>134</v>
      </c>
      <c r="E449" s="1106"/>
      <c r="F449" s="1106"/>
      <c r="G449" s="1106"/>
      <c r="H449" s="1106"/>
      <c r="I449" s="1106"/>
      <c r="J449" s="1106"/>
      <c r="K449" s="1106"/>
      <c r="L449" s="1106"/>
      <c r="M449" s="1106"/>
      <c r="N449" s="1106"/>
      <c r="O449" s="1106"/>
      <c r="P449" s="1106"/>
      <c r="Q449" s="1106"/>
      <c r="R449" s="1106"/>
      <c r="S449" s="1106"/>
      <c r="T449" s="1106"/>
      <c r="U449" s="1106"/>
      <c r="V449" s="1106"/>
      <c r="W449" s="1106"/>
      <c r="X449" s="1106"/>
      <c r="Y449" s="1106"/>
      <c r="Z449" s="1106"/>
      <c r="AA449" s="1106"/>
      <c r="AB449" s="1106"/>
      <c r="AC449" s="1106"/>
      <c r="AD449" s="1106"/>
      <c r="AE449" s="1106"/>
      <c r="AF449" s="1106"/>
      <c r="AG449" s="1107"/>
    </row>
    <row r="450" spans="1:33" s="588" customFormat="1" ht="27.75" customHeight="1" x14ac:dyDescent="0.2">
      <c r="A450" s="598"/>
      <c r="D450" s="1109" t="s">
        <v>135</v>
      </c>
      <c r="E450" s="1110"/>
      <c r="F450" s="1110"/>
      <c r="G450" s="1110"/>
      <c r="H450" s="1110"/>
      <c r="I450" s="1110"/>
      <c r="J450" s="1110"/>
      <c r="K450" s="1110"/>
      <c r="L450" s="1111"/>
      <c r="M450" s="1199"/>
      <c r="N450" s="1199"/>
      <c r="O450" s="1199"/>
      <c r="P450" s="1199"/>
      <c r="Q450" s="1199"/>
      <c r="R450" s="1199"/>
      <c r="S450" s="1199"/>
      <c r="T450" s="1093"/>
      <c r="U450" s="1094"/>
      <c r="V450" s="1094"/>
      <c r="W450" s="1094"/>
      <c r="X450" s="1094"/>
      <c r="Y450" s="1094"/>
      <c r="Z450" s="1095"/>
      <c r="AA450" s="1087">
        <f>M450+T450</f>
        <v>0</v>
      </c>
      <c r="AB450" s="1088"/>
      <c r="AC450" s="1088"/>
      <c r="AD450" s="1088"/>
      <c r="AE450" s="1088"/>
      <c r="AF450" s="1088"/>
      <c r="AG450" s="1089"/>
    </row>
    <row r="451" spans="1:33" s="588" customFormat="1" ht="27.75" customHeight="1" x14ac:dyDescent="0.2">
      <c r="A451" s="598"/>
      <c r="D451" s="1102" t="s">
        <v>1703</v>
      </c>
      <c r="E451" s="1103"/>
      <c r="F451" s="1103"/>
      <c r="G451" s="1103"/>
      <c r="H451" s="1103"/>
      <c r="I451" s="1103"/>
      <c r="J451" s="1103"/>
      <c r="K451" s="1103"/>
      <c r="L451" s="1104"/>
      <c r="M451" s="1108"/>
      <c r="N451" s="1108"/>
      <c r="O451" s="1108"/>
      <c r="P451" s="1108"/>
      <c r="Q451" s="1108"/>
      <c r="R451" s="1108"/>
      <c r="S451" s="1108"/>
      <c r="T451" s="1108"/>
      <c r="U451" s="1108"/>
      <c r="V451" s="1108"/>
      <c r="W451" s="1108"/>
      <c r="X451" s="1108"/>
      <c r="Y451" s="1108"/>
      <c r="Z451" s="1108"/>
      <c r="AA451" s="1084">
        <f t="shared" ref="AA451:AA454" si="181">M451+T451</f>
        <v>0</v>
      </c>
      <c r="AB451" s="1085"/>
      <c r="AC451" s="1085"/>
      <c r="AD451" s="1085"/>
      <c r="AE451" s="1085"/>
      <c r="AF451" s="1085"/>
      <c r="AG451" s="1086"/>
    </row>
    <row r="452" spans="1:33" s="588" customFormat="1" ht="27.75" customHeight="1" x14ac:dyDescent="0.2">
      <c r="A452" s="598"/>
      <c r="D452" s="1102" t="s">
        <v>136</v>
      </c>
      <c r="E452" s="1103"/>
      <c r="F452" s="1103"/>
      <c r="G452" s="1103"/>
      <c r="H452" s="1103"/>
      <c r="I452" s="1103"/>
      <c r="J452" s="1103"/>
      <c r="K452" s="1103"/>
      <c r="L452" s="1104"/>
      <c r="M452" s="1108"/>
      <c r="N452" s="1108"/>
      <c r="O452" s="1108"/>
      <c r="P452" s="1108"/>
      <c r="Q452" s="1108"/>
      <c r="R452" s="1108"/>
      <c r="S452" s="1108"/>
      <c r="T452" s="1108"/>
      <c r="U452" s="1108"/>
      <c r="V452" s="1108"/>
      <c r="W452" s="1108"/>
      <c r="X452" s="1108"/>
      <c r="Y452" s="1108"/>
      <c r="Z452" s="1108"/>
      <c r="AA452" s="1084">
        <f t="shared" si="181"/>
        <v>0</v>
      </c>
      <c r="AB452" s="1085"/>
      <c r="AC452" s="1085"/>
      <c r="AD452" s="1085"/>
      <c r="AE452" s="1085"/>
      <c r="AF452" s="1085"/>
      <c r="AG452" s="1086"/>
    </row>
    <row r="453" spans="1:33" s="588" customFormat="1" ht="27.75" customHeight="1" x14ac:dyDescent="0.2">
      <c r="A453" s="598"/>
      <c r="D453" s="1102" t="s">
        <v>127</v>
      </c>
      <c r="E453" s="1103"/>
      <c r="F453" s="1103"/>
      <c r="G453" s="1103"/>
      <c r="H453" s="1103"/>
      <c r="I453" s="1103"/>
      <c r="J453" s="1103"/>
      <c r="K453" s="1103"/>
      <c r="L453" s="1104"/>
      <c r="M453" s="1108"/>
      <c r="N453" s="1108"/>
      <c r="O453" s="1108"/>
      <c r="P453" s="1108"/>
      <c r="Q453" s="1108"/>
      <c r="R453" s="1108"/>
      <c r="S453" s="1108"/>
      <c r="T453" s="1108"/>
      <c r="U453" s="1108"/>
      <c r="V453" s="1108"/>
      <c r="W453" s="1108"/>
      <c r="X453" s="1108"/>
      <c r="Y453" s="1108"/>
      <c r="Z453" s="1108"/>
      <c r="AA453" s="1084">
        <f t="shared" si="181"/>
        <v>0</v>
      </c>
      <c r="AB453" s="1085"/>
      <c r="AC453" s="1085"/>
      <c r="AD453" s="1085"/>
      <c r="AE453" s="1085"/>
      <c r="AF453" s="1085"/>
      <c r="AG453" s="1086"/>
    </row>
    <row r="454" spans="1:33" s="588" customFormat="1" ht="27.75" customHeight="1" thickBot="1" x14ac:dyDescent="0.25">
      <c r="A454" s="598"/>
      <c r="D454" s="1096" t="s">
        <v>128</v>
      </c>
      <c r="E454" s="1097"/>
      <c r="F454" s="1097"/>
      <c r="G454" s="1097"/>
      <c r="H454" s="1097"/>
      <c r="I454" s="1097"/>
      <c r="J454" s="1097"/>
      <c r="K454" s="1097"/>
      <c r="L454" s="1098"/>
      <c r="M454" s="1120">
        <v>284738</v>
      </c>
      <c r="N454" s="1121"/>
      <c r="O454" s="1121"/>
      <c r="P454" s="1121"/>
      <c r="Q454" s="1121"/>
      <c r="R454" s="1121"/>
      <c r="S454" s="1122"/>
      <c r="T454" s="1108"/>
      <c r="U454" s="1108"/>
      <c r="V454" s="1108"/>
      <c r="W454" s="1108"/>
      <c r="X454" s="1108"/>
      <c r="Y454" s="1108"/>
      <c r="Z454" s="1108"/>
      <c r="AA454" s="1084">
        <f t="shared" si="181"/>
        <v>284738</v>
      </c>
      <c r="AB454" s="1085"/>
      <c r="AC454" s="1085"/>
      <c r="AD454" s="1085"/>
      <c r="AE454" s="1085"/>
      <c r="AF454" s="1085"/>
      <c r="AG454" s="1086"/>
    </row>
    <row r="455" spans="1:33" s="588" customFormat="1" ht="27.75" customHeight="1" thickBot="1" x14ac:dyDescent="0.25">
      <c r="A455" s="598"/>
      <c r="D455" s="1105" t="s">
        <v>137</v>
      </c>
      <c r="E455" s="1106"/>
      <c r="F455" s="1106"/>
      <c r="G455" s="1106"/>
      <c r="H455" s="1106"/>
      <c r="I455" s="1106"/>
      <c r="J455" s="1106"/>
      <c r="K455" s="1106"/>
      <c r="L455" s="1107"/>
      <c r="M455" s="1112">
        <f t="shared" ref="M455" si="182">SUM(M450:S454)</f>
        <v>284738</v>
      </c>
      <c r="N455" s="1112"/>
      <c r="O455" s="1112"/>
      <c r="P455" s="1112"/>
      <c r="Q455" s="1112"/>
      <c r="R455" s="1112"/>
      <c r="S455" s="1112"/>
      <c r="T455" s="1112">
        <f>SUM(T450:Z454)</f>
        <v>0</v>
      </c>
      <c r="U455" s="1112"/>
      <c r="V455" s="1112"/>
      <c r="W455" s="1112"/>
      <c r="X455" s="1112"/>
      <c r="Y455" s="1112"/>
      <c r="Z455" s="1112"/>
      <c r="AA455" s="1129">
        <f>SUM(AA450:AG454)</f>
        <v>284738</v>
      </c>
      <c r="AB455" s="1130"/>
      <c r="AC455" s="1130"/>
      <c r="AD455" s="1130"/>
      <c r="AE455" s="1130"/>
      <c r="AF455" s="1130"/>
      <c r="AG455" s="1131"/>
    </row>
    <row r="456" spans="1:33" s="588" customFormat="1" ht="27.75" customHeight="1" thickBot="1" x14ac:dyDescent="0.25">
      <c r="A456" s="598"/>
      <c r="D456" s="1105" t="s">
        <v>138</v>
      </c>
      <c r="E456" s="1106"/>
      <c r="F456" s="1106"/>
      <c r="G456" s="1106"/>
      <c r="H456" s="1106"/>
      <c r="I456" s="1106"/>
      <c r="J456" s="1106"/>
      <c r="K456" s="1106"/>
      <c r="L456" s="1106"/>
      <c r="M456" s="1106"/>
      <c r="N456" s="1106"/>
      <c r="O456" s="1106"/>
      <c r="P456" s="1106"/>
      <c r="Q456" s="1106"/>
      <c r="R456" s="1106"/>
      <c r="S456" s="1106"/>
      <c r="T456" s="1106"/>
      <c r="U456" s="1106"/>
      <c r="V456" s="1106"/>
      <c r="W456" s="1106"/>
      <c r="X456" s="1106"/>
      <c r="Y456" s="1106"/>
      <c r="Z456" s="1106"/>
      <c r="AA456" s="1106"/>
      <c r="AB456" s="1106"/>
      <c r="AC456" s="1106"/>
      <c r="AD456" s="1106"/>
      <c r="AE456" s="1106"/>
      <c r="AF456" s="1106"/>
      <c r="AG456" s="1107"/>
    </row>
    <row r="457" spans="1:33" s="588" customFormat="1" ht="27.75" customHeight="1" x14ac:dyDescent="0.2">
      <c r="A457" s="598"/>
      <c r="D457" s="1109" t="s">
        <v>139</v>
      </c>
      <c r="E457" s="1110"/>
      <c r="F457" s="1110"/>
      <c r="G457" s="1110"/>
      <c r="H457" s="1110"/>
      <c r="I457" s="1110"/>
      <c r="J457" s="1110"/>
      <c r="K457" s="1110"/>
      <c r="L457" s="1111"/>
      <c r="M457" s="1199">
        <v>1070525.24</v>
      </c>
      <c r="N457" s="1199"/>
      <c r="O457" s="1199"/>
      <c r="P457" s="1199"/>
      <c r="Q457" s="1199"/>
      <c r="R457" s="1199"/>
      <c r="S457" s="1199"/>
      <c r="T457" s="1199">
        <v>565633.53</v>
      </c>
      <c r="U457" s="1199"/>
      <c r="V457" s="1199"/>
      <c r="W457" s="1199"/>
      <c r="X457" s="1199"/>
      <c r="Y457" s="1199"/>
      <c r="Z457" s="1199"/>
      <c r="AA457" s="1087">
        <f>M457+T457</f>
        <v>1636158.77</v>
      </c>
      <c r="AB457" s="1088"/>
      <c r="AC457" s="1088"/>
      <c r="AD457" s="1088"/>
      <c r="AE457" s="1088"/>
      <c r="AF457" s="1088"/>
      <c r="AG457" s="1089"/>
    </row>
    <row r="458" spans="1:33" s="588" customFormat="1" ht="27.75" customHeight="1" x14ac:dyDescent="0.2">
      <c r="A458" s="598"/>
      <c r="D458" s="1102" t="s">
        <v>1704</v>
      </c>
      <c r="E458" s="1103"/>
      <c r="F458" s="1103"/>
      <c r="G458" s="1103"/>
      <c r="H458" s="1103"/>
      <c r="I458" s="1103"/>
      <c r="J458" s="1103"/>
      <c r="K458" s="1103"/>
      <c r="L458" s="1104"/>
      <c r="M458" s="1108"/>
      <c r="N458" s="1108"/>
      <c r="O458" s="1108"/>
      <c r="P458" s="1108"/>
      <c r="Q458" s="1108"/>
      <c r="R458" s="1108"/>
      <c r="S458" s="1108"/>
      <c r="T458" s="1108"/>
      <c r="U458" s="1108"/>
      <c r="V458" s="1108"/>
      <c r="W458" s="1108"/>
      <c r="X458" s="1108"/>
      <c r="Y458" s="1108"/>
      <c r="Z458" s="1108"/>
      <c r="AA458" s="1084">
        <f t="shared" ref="AA458:AA460" si="183">M458+T458</f>
        <v>0</v>
      </c>
      <c r="AB458" s="1085"/>
      <c r="AC458" s="1085"/>
      <c r="AD458" s="1085"/>
      <c r="AE458" s="1085"/>
      <c r="AF458" s="1085"/>
      <c r="AG458" s="1086"/>
    </row>
    <row r="459" spans="1:33" s="588" customFormat="1" ht="27.75" customHeight="1" x14ac:dyDescent="0.2">
      <c r="A459" s="598"/>
      <c r="D459" s="1102" t="s">
        <v>136</v>
      </c>
      <c r="E459" s="1103"/>
      <c r="F459" s="1103"/>
      <c r="G459" s="1103"/>
      <c r="H459" s="1103"/>
      <c r="I459" s="1103"/>
      <c r="J459" s="1103"/>
      <c r="K459" s="1103"/>
      <c r="L459" s="1104"/>
      <c r="M459" s="1108"/>
      <c r="N459" s="1108"/>
      <c r="O459" s="1108"/>
      <c r="P459" s="1108"/>
      <c r="Q459" s="1108"/>
      <c r="R459" s="1108"/>
      <c r="S459" s="1108"/>
      <c r="T459" s="1108"/>
      <c r="U459" s="1108"/>
      <c r="V459" s="1108"/>
      <c r="W459" s="1108"/>
      <c r="X459" s="1108"/>
      <c r="Y459" s="1108"/>
      <c r="Z459" s="1108"/>
      <c r="AA459" s="1084">
        <f t="shared" si="183"/>
        <v>0</v>
      </c>
      <c r="AB459" s="1085"/>
      <c r="AC459" s="1085"/>
      <c r="AD459" s="1085"/>
      <c r="AE459" s="1085"/>
      <c r="AF459" s="1085"/>
      <c r="AG459" s="1086"/>
    </row>
    <row r="460" spans="1:33" s="588" customFormat="1" ht="27.75" customHeight="1" x14ac:dyDescent="0.2">
      <c r="A460" s="598"/>
      <c r="D460" s="1102" t="s">
        <v>127</v>
      </c>
      <c r="E460" s="1103"/>
      <c r="F460" s="1103"/>
      <c r="G460" s="1103"/>
      <c r="H460" s="1103"/>
      <c r="I460" s="1103"/>
      <c r="J460" s="1103"/>
      <c r="K460" s="1103"/>
      <c r="L460" s="1104"/>
      <c r="M460" s="1108"/>
      <c r="N460" s="1108"/>
      <c r="O460" s="1108"/>
      <c r="P460" s="1108"/>
      <c r="Q460" s="1108"/>
      <c r="R460" s="1108"/>
      <c r="S460" s="1108"/>
      <c r="T460" s="1108"/>
      <c r="U460" s="1108"/>
      <c r="V460" s="1108"/>
      <c r="W460" s="1108"/>
      <c r="X460" s="1108"/>
      <c r="Y460" s="1108"/>
      <c r="Z460" s="1108"/>
      <c r="AA460" s="1084">
        <f t="shared" si="183"/>
        <v>0</v>
      </c>
      <c r="AB460" s="1085"/>
      <c r="AC460" s="1085"/>
      <c r="AD460" s="1085"/>
      <c r="AE460" s="1085"/>
      <c r="AF460" s="1085"/>
      <c r="AG460" s="1086"/>
    </row>
    <row r="461" spans="1:33" s="588" customFormat="1" ht="27.75" customHeight="1" x14ac:dyDescent="0.2">
      <c r="A461" s="598"/>
      <c r="D461" s="1102" t="s">
        <v>140</v>
      </c>
      <c r="E461" s="1103"/>
      <c r="F461" s="1103"/>
      <c r="G461" s="1103"/>
      <c r="H461" s="1103"/>
      <c r="I461" s="1103"/>
      <c r="J461" s="1103"/>
      <c r="K461" s="1103"/>
      <c r="L461" s="1104"/>
      <c r="M461" s="1151"/>
      <c r="N461" s="1151"/>
      <c r="O461" s="1151"/>
      <c r="P461" s="1151"/>
      <c r="Q461" s="1151"/>
      <c r="R461" s="1151"/>
      <c r="S461" s="1151"/>
      <c r="T461" s="1108"/>
      <c r="U461" s="1108"/>
      <c r="V461" s="1108"/>
      <c r="W461" s="1108"/>
      <c r="X461" s="1108"/>
      <c r="Y461" s="1108"/>
      <c r="Z461" s="1108"/>
      <c r="AA461" s="1084">
        <f>M461+T461</f>
        <v>0</v>
      </c>
      <c r="AB461" s="1085"/>
      <c r="AC461" s="1085"/>
      <c r="AD461" s="1085"/>
      <c r="AE461" s="1085"/>
      <c r="AF461" s="1085"/>
      <c r="AG461" s="1086"/>
    </row>
    <row r="462" spans="1:33" s="588" customFormat="1" ht="27.75" customHeight="1" x14ac:dyDescent="0.2">
      <c r="A462" s="598"/>
      <c r="D462" s="1102" t="s">
        <v>141</v>
      </c>
      <c r="E462" s="1103"/>
      <c r="F462" s="1103"/>
      <c r="G462" s="1103"/>
      <c r="H462" s="1103"/>
      <c r="I462" s="1103"/>
      <c r="J462" s="1103"/>
      <c r="K462" s="1103"/>
      <c r="L462" s="1104"/>
      <c r="M462" s="1108">
        <v>220540</v>
      </c>
      <c r="N462" s="1108"/>
      <c r="O462" s="1108"/>
      <c r="P462" s="1108"/>
      <c r="Q462" s="1108"/>
      <c r="R462" s="1108"/>
      <c r="S462" s="1108"/>
      <c r="T462" s="1108"/>
      <c r="U462" s="1108"/>
      <c r="V462" s="1108"/>
      <c r="W462" s="1108"/>
      <c r="X462" s="1108"/>
      <c r="Y462" s="1108"/>
      <c r="Z462" s="1108"/>
      <c r="AA462" s="1084">
        <f t="shared" ref="AA462:AA463" si="184">M462+T462</f>
        <v>220540</v>
      </c>
      <c r="AB462" s="1085"/>
      <c r="AC462" s="1085"/>
      <c r="AD462" s="1085"/>
      <c r="AE462" s="1085"/>
      <c r="AF462" s="1085"/>
      <c r="AG462" s="1086"/>
    </row>
    <row r="463" spans="1:33" s="588" customFormat="1" ht="27.75" customHeight="1" thickBot="1" x14ac:dyDescent="0.25">
      <c r="A463" s="598"/>
      <c r="D463" s="1096" t="s">
        <v>128</v>
      </c>
      <c r="E463" s="1097"/>
      <c r="F463" s="1097"/>
      <c r="G463" s="1097"/>
      <c r="H463" s="1097"/>
      <c r="I463" s="1097"/>
      <c r="J463" s="1097"/>
      <c r="K463" s="1097"/>
      <c r="L463" s="1098"/>
      <c r="M463" s="1120">
        <v>13840</v>
      </c>
      <c r="N463" s="1121"/>
      <c r="O463" s="1121"/>
      <c r="P463" s="1121"/>
      <c r="Q463" s="1121"/>
      <c r="R463" s="1121"/>
      <c r="S463" s="1122"/>
      <c r="T463" s="1108"/>
      <c r="U463" s="1108"/>
      <c r="V463" s="1108"/>
      <c r="W463" s="1108"/>
      <c r="X463" s="1108"/>
      <c r="Y463" s="1108"/>
      <c r="Z463" s="1108"/>
      <c r="AA463" s="1084">
        <f t="shared" si="184"/>
        <v>13840</v>
      </c>
      <c r="AB463" s="1085"/>
      <c r="AC463" s="1085"/>
      <c r="AD463" s="1085"/>
      <c r="AE463" s="1085"/>
      <c r="AF463" s="1085"/>
      <c r="AG463" s="1086"/>
    </row>
    <row r="464" spans="1:33" s="588" customFormat="1" ht="27.75" customHeight="1" thickBot="1" x14ac:dyDescent="0.25">
      <c r="A464" s="598"/>
      <c r="D464" s="1099" t="s">
        <v>142</v>
      </c>
      <c r="E464" s="1100"/>
      <c r="F464" s="1100"/>
      <c r="G464" s="1100"/>
      <c r="H464" s="1100"/>
      <c r="I464" s="1100"/>
      <c r="J464" s="1100"/>
      <c r="K464" s="1100"/>
      <c r="L464" s="1101"/>
      <c r="M464" s="1112">
        <f>SUM(M457:S463)</f>
        <v>1304905.24</v>
      </c>
      <c r="N464" s="1112"/>
      <c r="O464" s="1112"/>
      <c r="P464" s="1112"/>
      <c r="Q464" s="1112"/>
      <c r="R464" s="1112"/>
      <c r="S464" s="1112"/>
      <c r="T464" s="1112">
        <f t="shared" ref="T464" si="185">SUM(T457:Z463)</f>
        <v>565633.53</v>
      </c>
      <c r="U464" s="1112"/>
      <c r="V464" s="1112"/>
      <c r="W464" s="1112"/>
      <c r="X464" s="1112"/>
      <c r="Y464" s="1112"/>
      <c r="Z464" s="1112"/>
      <c r="AA464" s="1129">
        <f>SUM(AA457:AG463)</f>
        <v>1870538.77</v>
      </c>
      <c r="AB464" s="1130"/>
      <c r="AC464" s="1130"/>
      <c r="AD464" s="1130"/>
      <c r="AE464" s="1130"/>
      <c r="AF464" s="1130"/>
      <c r="AG464" s="1131"/>
    </row>
    <row r="465" spans="1:33" s="588" customFormat="1" ht="14.25" customHeight="1" x14ac:dyDescent="0.2">
      <c r="A465" s="598"/>
    </row>
    <row r="466" spans="1:33" s="588" customFormat="1" ht="14.25" customHeight="1" x14ac:dyDescent="0.2">
      <c r="A466" s="598"/>
      <c r="D466" s="1077" t="s">
        <v>1333</v>
      </c>
      <c r="E466" s="1077"/>
      <c r="F466" s="1077"/>
      <c r="G466" s="1077"/>
      <c r="H466" s="1077"/>
      <c r="I466" s="1077"/>
      <c r="J466" s="1077"/>
      <c r="K466" s="1077"/>
      <c r="L466" s="1077"/>
      <c r="M466" s="1077"/>
      <c r="N466" s="1077"/>
      <c r="O466" s="1077"/>
      <c r="P466" s="1077"/>
      <c r="Q466" s="1077"/>
      <c r="R466" s="1077"/>
      <c r="S466" s="1077"/>
      <c r="T466" s="1077"/>
      <c r="U466" s="1077"/>
      <c r="V466" s="1077"/>
      <c r="W466" s="1077"/>
      <c r="X466" s="1077"/>
      <c r="Y466" s="1077"/>
      <c r="Z466" s="1077"/>
      <c r="AA466" s="1077"/>
      <c r="AB466" s="1077"/>
      <c r="AC466" s="1077"/>
      <c r="AD466" s="1077"/>
      <c r="AE466" s="1077"/>
      <c r="AF466" s="1077"/>
      <c r="AG466" s="1077"/>
    </row>
    <row r="467" spans="1:33" s="588" customFormat="1" ht="14.25" customHeight="1" thickBot="1" x14ac:dyDescent="0.25">
      <c r="A467" s="598"/>
      <c r="D467" s="612"/>
      <c r="E467" s="612"/>
      <c r="F467" s="612"/>
      <c r="G467" s="612"/>
      <c r="H467" s="612"/>
      <c r="I467" s="612"/>
      <c r="J467" s="612"/>
      <c r="K467" s="612"/>
      <c r="L467" s="612"/>
      <c r="M467" s="612"/>
      <c r="N467" s="612"/>
      <c r="O467" s="612"/>
      <c r="P467" s="612"/>
      <c r="Q467" s="612"/>
      <c r="R467" s="612"/>
      <c r="S467" s="612"/>
      <c r="T467" s="612"/>
      <c r="U467" s="612"/>
      <c r="V467" s="612"/>
      <c r="W467" s="612"/>
      <c r="X467" s="612"/>
      <c r="Y467" s="612"/>
      <c r="Z467" s="612"/>
      <c r="AA467" s="612"/>
      <c r="AB467" s="612"/>
      <c r="AC467" s="612"/>
      <c r="AD467" s="612"/>
      <c r="AE467" s="612"/>
      <c r="AF467" s="612"/>
      <c r="AG467" s="612"/>
    </row>
    <row r="468" spans="1:33" s="588" customFormat="1" ht="15.75" customHeight="1" thickBot="1" x14ac:dyDescent="0.25">
      <c r="A468" s="598">
        <v>17</v>
      </c>
      <c r="D468" s="1134" t="s">
        <v>147</v>
      </c>
      <c r="E468" s="1135"/>
      <c r="F468" s="1135"/>
      <c r="G468" s="1135"/>
      <c r="H468" s="1135"/>
      <c r="I468" s="1135"/>
      <c r="J468" s="1135"/>
      <c r="K468" s="1135"/>
      <c r="L468" s="1135"/>
      <c r="M468" s="1136"/>
      <c r="N468" s="1124" t="s">
        <v>2</v>
      </c>
      <c r="O468" s="1125"/>
      <c r="P468" s="1125"/>
      <c r="Q468" s="1125"/>
      <c r="R468" s="1125"/>
      <c r="S468" s="1125"/>
      <c r="T468" s="1125"/>
      <c r="U468" s="1125"/>
      <c r="V468" s="1125"/>
      <c r="W468" s="1125"/>
      <c r="X468" s="1125"/>
      <c r="Y468" s="1125"/>
      <c r="Z468" s="1125"/>
      <c r="AA468" s="1125"/>
      <c r="AB468" s="1125"/>
      <c r="AC468" s="1125"/>
      <c r="AD468" s="1125"/>
      <c r="AE468" s="1125"/>
      <c r="AF468" s="1125"/>
      <c r="AG468" s="1126"/>
    </row>
    <row r="469" spans="1:33" s="588" customFormat="1" ht="35.25" customHeight="1" thickBot="1" x14ac:dyDescent="0.25">
      <c r="A469" s="598"/>
      <c r="D469" s="1137"/>
      <c r="E469" s="1138"/>
      <c r="F469" s="1138"/>
      <c r="G469" s="1138"/>
      <c r="H469" s="1138"/>
      <c r="I469" s="1138"/>
      <c r="J469" s="1138"/>
      <c r="K469" s="1138"/>
      <c r="L469" s="1138"/>
      <c r="M469" s="1139"/>
      <c r="N469" s="1123" t="s">
        <v>1721</v>
      </c>
      <c r="O469" s="1123"/>
      <c r="P469" s="1123"/>
      <c r="Q469" s="1123"/>
      <c r="R469" s="1123"/>
      <c r="S469" s="1123"/>
      <c r="T469" s="1123"/>
      <c r="U469" s="1123"/>
      <c r="V469" s="1123"/>
      <c r="W469" s="1123"/>
      <c r="X469" s="1124" t="s">
        <v>1722</v>
      </c>
      <c r="Y469" s="1125"/>
      <c r="Z469" s="1125"/>
      <c r="AA469" s="1125"/>
      <c r="AB469" s="1125"/>
      <c r="AC469" s="1125"/>
      <c r="AD469" s="1125"/>
      <c r="AE469" s="1125"/>
      <c r="AF469" s="1125"/>
      <c r="AG469" s="1126"/>
    </row>
    <row r="470" spans="1:33" s="588" customFormat="1" ht="27" customHeight="1" x14ac:dyDescent="0.2">
      <c r="A470" s="598"/>
      <c r="D470" s="1109" t="s">
        <v>150</v>
      </c>
      <c r="E470" s="1110"/>
      <c r="F470" s="1110"/>
      <c r="G470" s="1110"/>
      <c r="H470" s="1110"/>
      <c r="I470" s="1110"/>
      <c r="J470" s="1110"/>
      <c r="K470" s="1110"/>
      <c r="L470" s="1110"/>
      <c r="M470" s="1111"/>
      <c r="N470" s="1313">
        <v>0</v>
      </c>
      <c r="O470" s="1314"/>
      <c r="P470" s="1314"/>
      <c r="Q470" s="1314"/>
      <c r="R470" s="1314"/>
      <c r="S470" s="1314"/>
      <c r="T470" s="1314"/>
      <c r="U470" s="1314"/>
      <c r="V470" s="1314"/>
      <c r="W470" s="1315"/>
      <c r="X470" s="1313">
        <v>0</v>
      </c>
      <c r="Y470" s="1314"/>
      <c r="Z470" s="1314"/>
      <c r="AA470" s="1314"/>
      <c r="AB470" s="1314"/>
      <c r="AC470" s="1314"/>
      <c r="AD470" s="1314"/>
      <c r="AE470" s="1314"/>
      <c r="AF470" s="1314"/>
      <c r="AG470" s="1315"/>
    </row>
    <row r="471" spans="1:33" s="588" customFormat="1" ht="27" customHeight="1" x14ac:dyDescent="0.2">
      <c r="A471" s="598"/>
      <c r="D471" s="1102" t="s">
        <v>151</v>
      </c>
      <c r="E471" s="1103"/>
      <c r="F471" s="1103"/>
      <c r="G471" s="1103"/>
      <c r="H471" s="1103"/>
      <c r="I471" s="1103"/>
      <c r="J471" s="1103"/>
      <c r="K471" s="1103"/>
      <c r="L471" s="1103"/>
      <c r="M471" s="1104"/>
      <c r="N471" s="1226" t="s">
        <v>18</v>
      </c>
      <c r="O471" s="1197"/>
      <c r="P471" s="1197"/>
      <c r="Q471" s="1197"/>
      <c r="R471" s="1197"/>
      <c r="S471" s="1197"/>
      <c r="T471" s="1197"/>
      <c r="U471" s="1197"/>
      <c r="V471" s="1197"/>
      <c r="W471" s="1197"/>
      <c r="X471" s="1320">
        <v>0</v>
      </c>
      <c r="Y471" s="1321"/>
      <c r="Z471" s="1321"/>
      <c r="AA471" s="1321"/>
      <c r="AB471" s="1321"/>
      <c r="AC471" s="1321"/>
      <c r="AD471" s="1321"/>
      <c r="AE471" s="1321"/>
      <c r="AF471" s="1321"/>
      <c r="AG471" s="1322"/>
    </row>
    <row r="472" spans="1:33" s="588" customFormat="1" ht="27" customHeight="1" thickBot="1" x14ac:dyDescent="0.25">
      <c r="A472" s="598"/>
      <c r="D472" s="1096" t="s">
        <v>152</v>
      </c>
      <c r="E472" s="1097"/>
      <c r="F472" s="1097"/>
      <c r="G472" s="1097"/>
      <c r="H472" s="1097"/>
      <c r="I472" s="1097"/>
      <c r="J472" s="1097"/>
      <c r="K472" s="1097"/>
      <c r="L472" s="1097"/>
      <c r="M472" s="1098"/>
      <c r="N472" s="1326" t="s">
        <v>18</v>
      </c>
      <c r="O472" s="1327"/>
      <c r="P472" s="1327"/>
      <c r="Q472" s="1327"/>
      <c r="R472" s="1327"/>
      <c r="S472" s="1327"/>
      <c r="T472" s="1327"/>
      <c r="U472" s="1327"/>
      <c r="V472" s="1327"/>
      <c r="W472" s="1327"/>
      <c r="X472" s="1211">
        <v>0</v>
      </c>
      <c r="Y472" s="1212"/>
      <c r="Z472" s="1212"/>
      <c r="AA472" s="1212"/>
      <c r="AB472" s="1212"/>
      <c r="AC472" s="1212"/>
      <c r="AD472" s="1212"/>
      <c r="AE472" s="1212"/>
      <c r="AF472" s="1212"/>
      <c r="AG472" s="1213"/>
    </row>
    <row r="473" spans="1:33" s="588" customFormat="1" ht="15" customHeight="1" x14ac:dyDescent="0.2">
      <c r="A473" s="598"/>
    </row>
    <row r="474" spans="1:33" s="588" customFormat="1" ht="15" customHeight="1" x14ac:dyDescent="0.2">
      <c r="A474" s="598"/>
    </row>
    <row r="475" spans="1:33" s="588" customFormat="1" ht="15" customHeight="1" x14ac:dyDescent="0.2">
      <c r="A475" s="598"/>
      <c r="D475" s="587" t="s">
        <v>1336</v>
      </c>
    </row>
    <row r="476" spans="1:33" s="588" customFormat="1" x14ac:dyDescent="0.2">
      <c r="A476" s="598"/>
    </row>
    <row r="477" spans="1:33" s="588" customFormat="1" ht="14.25" customHeight="1" x14ac:dyDescent="0.2">
      <c r="A477" s="15"/>
      <c r="D477" s="1077" t="s">
        <v>1335</v>
      </c>
      <c r="E477" s="1077"/>
      <c r="F477" s="1077"/>
      <c r="G477" s="1077"/>
      <c r="H477" s="1077"/>
      <c r="I477" s="1077"/>
      <c r="J477" s="1077"/>
      <c r="K477" s="1077"/>
      <c r="L477" s="1077"/>
      <c r="M477" s="1077"/>
      <c r="N477" s="1077"/>
      <c r="O477" s="1077"/>
      <c r="P477" s="1077"/>
      <c r="Q477" s="1077"/>
      <c r="R477" s="1077"/>
      <c r="S477" s="1077"/>
      <c r="T477" s="1077"/>
      <c r="U477" s="1077"/>
      <c r="V477" s="1077"/>
      <c r="W477" s="1077"/>
      <c r="X477" s="1077"/>
      <c r="Y477" s="1077"/>
      <c r="Z477" s="1077"/>
      <c r="AA477" s="1077"/>
      <c r="AB477" s="1077"/>
      <c r="AC477" s="1077"/>
      <c r="AD477" s="1077"/>
      <c r="AE477" s="1077"/>
      <c r="AF477" s="1077"/>
      <c r="AG477" s="1077"/>
    </row>
    <row r="478" spans="1:33" s="588" customFormat="1" ht="15" customHeight="1" thickBot="1" x14ac:dyDescent="0.25">
      <c r="A478" s="598"/>
    </row>
    <row r="479" spans="1:33" s="588" customFormat="1" ht="31.5" customHeight="1" thickBot="1" x14ac:dyDescent="0.25">
      <c r="A479" s="598">
        <v>18</v>
      </c>
      <c r="D479" s="1124" t="s">
        <v>131</v>
      </c>
      <c r="E479" s="1125"/>
      <c r="F479" s="1125"/>
      <c r="G479" s="1125"/>
      <c r="H479" s="1125"/>
      <c r="I479" s="1125"/>
      <c r="J479" s="1125"/>
      <c r="K479" s="1125"/>
      <c r="L479" s="1125"/>
      <c r="M479" s="1126"/>
      <c r="N479" s="1124" t="s">
        <v>2</v>
      </c>
      <c r="O479" s="1125"/>
      <c r="P479" s="1125"/>
      <c r="Q479" s="1125"/>
      <c r="R479" s="1125"/>
      <c r="S479" s="1125"/>
      <c r="T479" s="1125"/>
      <c r="U479" s="1125"/>
      <c r="V479" s="1125"/>
      <c r="W479" s="1126"/>
      <c r="X479" s="1124" t="s">
        <v>3</v>
      </c>
      <c r="Y479" s="1125"/>
      <c r="Z479" s="1125"/>
      <c r="AA479" s="1125"/>
      <c r="AB479" s="1125"/>
      <c r="AC479" s="1125"/>
      <c r="AD479" s="1125"/>
      <c r="AE479" s="1125"/>
      <c r="AF479" s="1125"/>
      <c r="AG479" s="1126"/>
    </row>
    <row r="480" spans="1:33" s="588" customFormat="1" ht="23.25" customHeight="1" x14ac:dyDescent="0.2">
      <c r="A480" s="598"/>
      <c r="D480" s="1109" t="s">
        <v>155</v>
      </c>
      <c r="E480" s="1110"/>
      <c r="F480" s="1110"/>
      <c r="G480" s="1110"/>
      <c r="H480" s="1110"/>
      <c r="I480" s="1110"/>
      <c r="J480" s="1110"/>
      <c r="K480" s="1110"/>
      <c r="L480" s="1110"/>
      <c r="M480" s="1111"/>
      <c r="N480" s="1132">
        <v>598.67999999999995</v>
      </c>
      <c r="O480" s="1133"/>
      <c r="P480" s="1133"/>
      <c r="Q480" s="1133"/>
      <c r="R480" s="1133"/>
      <c r="S480" s="1133"/>
      <c r="T480" s="1133"/>
      <c r="U480" s="1133"/>
      <c r="V480" s="1133"/>
      <c r="W480" s="1133"/>
      <c r="X480" s="1093">
        <v>756</v>
      </c>
      <c r="Y480" s="1094"/>
      <c r="Z480" s="1094"/>
      <c r="AA480" s="1094"/>
      <c r="AB480" s="1094"/>
      <c r="AC480" s="1094"/>
      <c r="AD480" s="1094"/>
      <c r="AE480" s="1094"/>
      <c r="AF480" s="1094"/>
      <c r="AG480" s="1095"/>
    </row>
    <row r="481" spans="1:33" s="588" customFormat="1" ht="23.25" customHeight="1" thickBot="1" x14ac:dyDescent="0.25">
      <c r="A481" s="598"/>
      <c r="D481" s="1078" t="s">
        <v>14</v>
      </c>
      <c r="E481" s="1079"/>
      <c r="F481" s="1079"/>
      <c r="G481" s="1079"/>
      <c r="H481" s="1079"/>
      <c r="I481" s="1079"/>
      <c r="J481" s="1079"/>
      <c r="K481" s="1079"/>
      <c r="L481" s="1079"/>
      <c r="M481" s="1080"/>
      <c r="N481" s="1319">
        <f>SUM(N480:W480)</f>
        <v>598.67999999999995</v>
      </c>
      <c r="O481" s="1112"/>
      <c r="P481" s="1112"/>
      <c r="Q481" s="1112"/>
      <c r="R481" s="1112"/>
      <c r="S481" s="1112"/>
      <c r="T481" s="1112"/>
      <c r="U481" s="1112"/>
      <c r="V481" s="1112"/>
      <c r="W481" s="1112"/>
      <c r="X481" s="1129">
        <f>SUM(X480:AG480)</f>
        <v>756</v>
      </c>
      <c r="Y481" s="1130"/>
      <c r="Z481" s="1130"/>
      <c r="AA481" s="1130"/>
      <c r="AB481" s="1130"/>
      <c r="AC481" s="1130"/>
      <c r="AD481" s="1130"/>
      <c r="AE481" s="1130"/>
      <c r="AF481" s="1130"/>
      <c r="AG481" s="1131"/>
    </row>
    <row r="482" spans="1:33" s="588" customFormat="1" ht="14.25" customHeight="1" x14ac:dyDescent="0.2">
      <c r="A482" s="598"/>
    </row>
    <row r="483" spans="1:33" s="588" customFormat="1" ht="15" customHeight="1" x14ac:dyDescent="0.2">
      <c r="A483" s="598"/>
    </row>
    <row r="484" spans="1:33" s="588" customFormat="1" ht="14.25" customHeight="1" x14ac:dyDescent="0.2">
      <c r="A484" s="598"/>
      <c r="D484" s="1128" t="s">
        <v>2155</v>
      </c>
      <c r="E484" s="1128"/>
      <c r="F484" s="1128"/>
      <c r="G484" s="1128"/>
      <c r="H484" s="1128"/>
      <c r="I484" s="1128"/>
      <c r="J484" s="1128"/>
      <c r="K484" s="1128"/>
      <c r="L484" s="1128"/>
      <c r="M484" s="1128"/>
      <c r="N484" s="1128"/>
      <c r="O484" s="1128"/>
      <c r="P484" s="1128"/>
      <c r="Q484" s="1128"/>
      <c r="R484" s="1128"/>
      <c r="S484" s="1128"/>
      <c r="T484" s="1128"/>
      <c r="U484" s="1128"/>
      <c r="V484" s="1128"/>
      <c r="W484" s="1128"/>
      <c r="X484" s="1128"/>
      <c r="Y484" s="1128"/>
      <c r="Z484" s="1128"/>
      <c r="AA484" s="1128"/>
      <c r="AB484" s="1128"/>
      <c r="AC484" s="1128"/>
      <c r="AD484" s="1128"/>
      <c r="AE484" s="1128"/>
      <c r="AF484" s="1128"/>
      <c r="AG484" s="1128"/>
    </row>
    <row r="485" spans="1:33" s="588" customFormat="1" ht="15" customHeight="1" x14ac:dyDescent="0.2">
      <c r="A485" s="598"/>
      <c r="D485" s="1128"/>
      <c r="E485" s="1128"/>
      <c r="F485" s="1128"/>
      <c r="G485" s="1128"/>
      <c r="H485" s="1128"/>
      <c r="I485" s="1128"/>
      <c r="J485" s="1128"/>
      <c r="K485" s="1128"/>
      <c r="L485" s="1128"/>
      <c r="M485" s="1128"/>
      <c r="N485" s="1128"/>
      <c r="O485" s="1128"/>
      <c r="P485" s="1128"/>
      <c r="Q485" s="1128"/>
      <c r="R485" s="1128"/>
      <c r="S485" s="1128"/>
      <c r="T485" s="1128"/>
      <c r="U485" s="1128"/>
      <c r="V485" s="1128"/>
      <c r="W485" s="1128"/>
      <c r="X485" s="1128"/>
      <c r="Y485" s="1128"/>
      <c r="Z485" s="1128"/>
      <c r="AA485" s="1128"/>
      <c r="AB485" s="1128"/>
      <c r="AC485" s="1128"/>
      <c r="AD485" s="1128"/>
      <c r="AE485" s="1128"/>
      <c r="AF485" s="1128"/>
      <c r="AG485" s="1128"/>
    </row>
    <row r="486" spans="1:33" s="588" customFormat="1" ht="14.25" customHeight="1" x14ac:dyDescent="0.2">
      <c r="A486" s="598"/>
      <c r="D486" s="1128"/>
      <c r="E486" s="1128"/>
      <c r="F486" s="1128"/>
      <c r="G486" s="1128"/>
      <c r="H486" s="1128"/>
      <c r="I486" s="1128"/>
      <c r="J486" s="1128"/>
      <c r="K486" s="1128"/>
      <c r="L486" s="1128"/>
      <c r="M486" s="1128"/>
      <c r="N486" s="1128"/>
      <c r="O486" s="1128"/>
      <c r="P486" s="1128"/>
      <c r="Q486" s="1128"/>
      <c r="R486" s="1128"/>
      <c r="S486" s="1128"/>
      <c r="T486" s="1128"/>
      <c r="U486" s="1128"/>
      <c r="V486" s="1128"/>
      <c r="W486" s="1128"/>
      <c r="X486" s="1128"/>
      <c r="Y486" s="1128"/>
      <c r="Z486" s="1128"/>
      <c r="AA486" s="1128"/>
      <c r="AB486" s="1128"/>
      <c r="AC486" s="1128"/>
      <c r="AD486" s="1128"/>
      <c r="AE486" s="1128"/>
      <c r="AF486" s="1128"/>
      <c r="AG486" s="1128"/>
    </row>
    <row r="487" spans="1:33" s="588" customFormat="1" ht="15" customHeight="1" x14ac:dyDescent="0.2">
      <c r="A487" s="598"/>
    </row>
    <row r="488" spans="1:33" s="588" customFormat="1" ht="15" thickBot="1" x14ac:dyDescent="0.25">
      <c r="A488" s="598"/>
    </row>
    <row r="489" spans="1:33" s="588" customFormat="1" ht="15" thickBot="1" x14ac:dyDescent="0.25">
      <c r="A489" s="598">
        <v>20</v>
      </c>
      <c r="D489" s="1186" t="s">
        <v>131</v>
      </c>
      <c r="E489" s="1187"/>
      <c r="F489" s="1187"/>
      <c r="G489" s="1187"/>
      <c r="H489" s="1187"/>
      <c r="I489" s="1187"/>
      <c r="J489" s="1187"/>
      <c r="K489" s="1187"/>
      <c r="L489" s="1187"/>
      <c r="M489" s="1187"/>
      <c r="N489" s="1187"/>
      <c r="O489" s="1187"/>
      <c r="P489" s="1187"/>
      <c r="Q489" s="1187"/>
      <c r="R489" s="1188"/>
      <c r="S489" s="1186" t="s">
        <v>36</v>
      </c>
      <c r="T489" s="1187"/>
      <c r="U489" s="1187"/>
      <c r="V489" s="1187"/>
      <c r="W489" s="1187"/>
      <c r="X489" s="1187"/>
      <c r="Y489" s="1187"/>
      <c r="Z489" s="1187"/>
      <c r="AA489" s="1187"/>
      <c r="AB489" s="1187"/>
      <c r="AC489" s="1187"/>
      <c r="AD489" s="1187"/>
      <c r="AE489" s="1187"/>
      <c r="AF489" s="1187"/>
      <c r="AG489" s="1188"/>
    </row>
    <row r="490" spans="1:33" s="588" customFormat="1" ht="27.75" customHeight="1" x14ac:dyDescent="0.2">
      <c r="A490" s="598"/>
      <c r="D490" s="1109" t="s">
        <v>172</v>
      </c>
      <c r="E490" s="1110"/>
      <c r="F490" s="1110"/>
      <c r="G490" s="1110"/>
      <c r="H490" s="1110"/>
      <c r="I490" s="1110"/>
      <c r="J490" s="1110"/>
      <c r="K490" s="1110"/>
      <c r="L490" s="1110"/>
      <c r="M490" s="1110"/>
      <c r="N490" s="1110"/>
      <c r="O490" s="1110"/>
      <c r="P490" s="1110"/>
      <c r="Q490" s="1110"/>
      <c r="R490" s="1111"/>
      <c r="S490" s="1313">
        <v>0</v>
      </c>
      <c r="T490" s="1314"/>
      <c r="U490" s="1314"/>
      <c r="V490" s="1314"/>
      <c r="W490" s="1314"/>
      <c r="X490" s="1314"/>
      <c r="Y490" s="1314"/>
      <c r="Z490" s="1314"/>
      <c r="AA490" s="1314"/>
      <c r="AB490" s="1314"/>
      <c r="AC490" s="1314"/>
      <c r="AD490" s="1314"/>
      <c r="AE490" s="1314"/>
      <c r="AF490" s="1314"/>
      <c r="AG490" s="1315"/>
    </row>
    <row r="491" spans="1:33" s="588" customFormat="1" ht="27.75" customHeight="1" thickBot="1" x14ac:dyDescent="0.25">
      <c r="A491" s="598"/>
      <c r="D491" s="1096" t="s">
        <v>173</v>
      </c>
      <c r="E491" s="1097"/>
      <c r="F491" s="1097"/>
      <c r="G491" s="1097"/>
      <c r="H491" s="1097"/>
      <c r="I491" s="1097"/>
      <c r="J491" s="1097"/>
      <c r="K491" s="1097"/>
      <c r="L491" s="1097"/>
      <c r="M491" s="1097"/>
      <c r="N491" s="1097"/>
      <c r="O491" s="1097"/>
      <c r="P491" s="1097"/>
      <c r="Q491" s="1097"/>
      <c r="R491" s="1098"/>
      <c r="S491" s="1211">
        <v>0</v>
      </c>
      <c r="T491" s="1212"/>
      <c r="U491" s="1212"/>
      <c r="V491" s="1212"/>
      <c r="W491" s="1212"/>
      <c r="X491" s="1212"/>
      <c r="Y491" s="1212"/>
      <c r="Z491" s="1212"/>
      <c r="AA491" s="1212"/>
      <c r="AB491" s="1212"/>
      <c r="AC491" s="1212"/>
      <c r="AD491" s="1212"/>
      <c r="AE491" s="1212"/>
      <c r="AF491" s="1212"/>
      <c r="AG491" s="1213"/>
    </row>
    <row r="492" spans="1:33" s="588" customFormat="1" x14ac:dyDescent="0.2">
      <c r="A492" s="598"/>
    </row>
    <row r="495" spans="1:33" ht="14.25" customHeight="1" x14ac:dyDescent="0.2">
      <c r="D495" s="587" t="s">
        <v>1338</v>
      </c>
    </row>
    <row r="497" spans="1:33" ht="14.25" customHeight="1" x14ac:dyDescent="0.2">
      <c r="D497" s="1077" t="s">
        <v>1337</v>
      </c>
      <c r="E497" s="1077"/>
      <c r="F497" s="1077"/>
      <c r="G497" s="1077"/>
      <c r="H497" s="1077"/>
      <c r="I497" s="1077"/>
      <c r="J497" s="1077"/>
      <c r="K497" s="1077"/>
      <c r="L497" s="1077"/>
      <c r="M497" s="1077"/>
      <c r="N497" s="1077"/>
      <c r="O497" s="1077"/>
      <c r="P497" s="1077"/>
      <c r="Q497" s="1077"/>
      <c r="R497" s="1077"/>
      <c r="S497" s="1077"/>
      <c r="T497" s="1077"/>
      <c r="U497" s="1077"/>
      <c r="V497" s="1077"/>
      <c r="W497" s="1077"/>
      <c r="X497" s="1077"/>
      <c r="Y497" s="1077"/>
      <c r="Z497" s="1077"/>
      <c r="AA497" s="1077"/>
      <c r="AB497" s="1077"/>
      <c r="AC497" s="1077"/>
      <c r="AD497" s="1077"/>
      <c r="AE497" s="1077"/>
      <c r="AF497" s="1077"/>
      <c r="AG497" s="1077"/>
    </row>
    <row r="498" spans="1:33" ht="14.25" customHeight="1" thickBot="1" x14ac:dyDescent="0.25"/>
    <row r="499" spans="1:33" ht="28.5" customHeight="1" thickBot="1" x14ac:dyDescent="0.25">
      <c r="A499" s="598">
        <v>22</v>
      </c>
      <c r="D499" s="1218" t="s">
        <v>178</v>
      </c>
      <c r="E499" s="1219"/>
      <c r="F499" s="1219"/>
      <c r="G499" s="1219"/>
      <c r="H499" s="1219"/>
      <c r="I499" s="1219"/>
      <c r="J499" s="1219"/>
      <c r="K499" s="1219"/>
      <c r="L499" s="1219"/>
      <c r="M499" s="1219"/>
      <c r="N499" s="1219"/>
      <c r="O499" s="1220"/>
      <c r="P499" s="1218" t="s">
        <v>2</v>
      </c>
      <c r="Q499" s="1219"/>
      <c r="R499" s="1219"/>
      <c r="S499" s="1219"/>
      <c r="T499" s="1219"/>
      <c r="U499" s="1219"/>
      <c r="V499" s="1219"/>
      <c r="W499" s="1219"/>
      <c r="X499" s="1220"/>
      <c r="Y499" s="1218" t="s">
        <v>3</v>
      </c>
      <c r="Z499" s="1219"/>
      <c r="AA499" s="1219"/>
      <c r="AB499" s="1219"/>
      <c r="AC499" s="1219"/>
      <c r="AD499" s="1219"/>
      <c r="AE499" s="1219"/>
      <c r="AF499" s="1219"/>
      <c r="AG499" s="1220"/>
    </row>
    <row r="500" spans="1:33" ht="16.5" customHeight="1" thickBot="1" x14ac:dyDescent="0.25">
      <c r="D500" s="1328" t="s">
        <v>179</v>
      </c>
      <c r="E500" s="1329"/>
      <c r="F500" s="1329"/>
      <c r="G500" s="1329"/>
      <c r="H500" s="1329"/>
      <c r="I500" s="1329"/>
      <c r="J500" s="1329"/>
      <c r="K500" s="1329"/>
      <c r="L500" s="1329"/>
      <c r="M500" s="1329"/>
      <c r="N500" s="1329"/>
      <c r="O500" s="1330"/>
      <c r="P500" s="1255">
        <v>0</v>
      </c>
      <c r="Q500" s="1256"/>
      <c r="R500" s="1256"/>
      <c r="S500" s="1256"/>
      <c r="T500" s="1256"/>
      <c r="U500" s="1256"/>
      <c r="V500" s="1256"/>
      <c r="W500" s="1256"/>
      <c r="X500" s="1331"/>
      <c r="Y500" s="1255">
        <v>0</v>
      </c>
      <c r="Z500" s="1256"/>
      <c r="AA500" s="1256"/>
      <c r="AB500" s="1256"/>
      <c r="AC500" s="1256"/>
      <c r="AD500" s="1256"/>
      <c r="AE500" s="1256"/>
      <c r="AF500" s="1256"/>
      <c r="AG500" s="1257"/>
    </row>
    <row r="501" spans="1:33" ht="16.5" customHeight="1" thickBot="1" x14ac:dyDescent="0.25">
      <c r="D501" s="1328" t="s">
        <v>180</v>
      </c>
      <c r="E501" s="1329"/>
      <c r="F501" s="1329"/>
      <c r="G501" s="1329"/>
      <c r="H501" s="1329"/>
      <c r="I501" s="1329"/>
      <c r="J501" s="1329"/>
      <c r="K501" s="1329"/>
      <c r="L501" s="1329"/>
      <c r="M501" s="1329"/>
      <c r="N501" s="1329"/>
      <c r="O501" s="1330"/>
      <c r="P501" s="1255">
        <v>4740.62</v>
      </c>
      <c r="Q501" s="1256"/>
      <c r="R501" s="1256"/>
      <c r="S501" s="1256"/>
      <c r="T501" s="1256"/>
      <c r="U501" s="1256"/>
      <c r="V501" s="1256"/>
      <c r="W501" s="1256"/>
      <c r="X501" s="1331"/>
      <c r="Y501" s="1255">
        <v>7410</v>
      </c>
      <c r="Z501" s="1256"/>
      <c r="AA501" s="1256"/>
      <c r="AB501" s="1256"/>
      <c r="AC501" s="1256"/>
      <c r="AD501" s="1256"/>
      <c r="AE501" s="1256"/>
      <c r="AF501" s="1256"/>
      <c r="AG501" s="1331"/>
    </row>
    <row r="502" spans="1:33" ht="16.5" customHeight="1" thickBot="1" x14ac:dyDescent="0.25">
      <c r="D502" s="1416" t="s">
        <v>2125</v>
      </c>
      <c r="E502" s="1417"/>
      <c r="F502" s="1417"/>
      <c r="G502" s="1417"/>
      <c r="H502" s="1417"/>
      <c r="I502" s="1417"/>
      <c r="J502" s="1417"/>
      <c r="K502" s="1417"/>
      <c r="L502" s="1417"/>
      <c r="M502" s="1417"/>
      <c r="N502" s="1417"/>
      <c r="O502" s="1418"/>
      <c r="P502" s="1419">
        <v>4740.62</v>
      </c>
      <c r="Q502" s="1420"/>
      <c r="R502" s="1420"/>
      <c r="S502" s="1420"/>
      <c r="T502" s="1420"/>
      <c r="U502" s="1420"/>
      <c r="V502" s="1420"/>
      <c r="W502" s="1420"/>
      <c r="X502" s="1421"/>
      <c r="Y502" s="1255">
        <v>7410</v>
      </c>
      <c r="Z502" s="1256"/>
      <c r="AA502" s="1256"/>
      <c r="AB502" s="1256"/>
      <c r="AC502" s="1256"/>
      <c r="AD502" s="1256"/>
      <c r="AE502" s="1256"/>
      <c r="AF502" s="1256"/>
      <c r="AG502" s="1331"/>
    </row>
    <row r="503" spans="1:33" ht="16.5" customHeight="1" thickBot="1" x14ac:dyDescent="0.25">
      <c r="D503" s="1328" t="s">
        <v>181</v>
      </c>
      <c r="E503" s="1329"/>
      <c r="F503" s="1329"/>
      <c r="G503" s="1329"/>
      <c r="H503" s="1329"/>
      <c r="I503" s="1329"/>
      <c r="J503" s="1329"/>
      <c r="K503" s="1329"/>
      <c r="L503" s="1329"/>
      <c r="M503" s="1329"/>
      <c r="N503" s="1329"/>
      <c r="O503" s="1330"/>
      <c r="P503" s="1255">
        <v>0</v>
      </c>
      <c r="Q503" s="1256"/>
      <c r="R503" s="1256"/>
      <c r="S503" s="1256"/>
      <c r="T503" s="1256"/>
      <c r="U503" s="1256"/>
      <c r="V503" s="1256"/>
      <c r="W503" s="1256"/>
      <c r="X503" s="1331"/>
      <c r="Y503" s="1255">
        <v>0</v>
      </c>
      <c r="Z503" s="1256"/>
      <c r="AA503" s="1256"/>
      <c r="AB503" s="1256"/>
      <c r="AC503" s="1256"/>
      <c r="AD503" s="1256"/>
      <c r="AE503" s="1256"/>
      <c r="AF503" s="1256"/>
      <c r="AG503" s="1257"/>
    </row>
    <row r="504" spans="1:33" ht="16.5" customHeight="1" thickBot="1" x14ac:dyDescent="0.25">
      <c r="D504" s="1328" t="s">
        <v>182</v>
      </c>
      <c r="E504" s="1329"/>
      <c r="F504" s="1329"/>
      <c r="G504" s="1329"/>
      <c r="H504" s="1329"/>
      <c r="I504" s="1329"/>
      <c r="J504" s="1329"/>
      <c r="K504" s="1329"/>
      <c r="L504" s="1329"/>
      <c r="M504" s="1329"/>
      <c r="N504" s="1329"/>
      <c r="O504" s="1330"/>
      <c r="P504" s="1255">
        <v>0</v>
      </c>
      <c r="Q504" s="1256"/>
      <c r="R504" s="1256"/>
      <c r="S504" s="1256"/>
      <c r="T504" s="1256"/>
      <c r="U504" s="1256"/>
      <c r="V504" s="1256"/>
      <c r="W504" s="1256"/>
      <c r="X504" s="1331"/>
      <c r="Y504" s="1255">
        <v>0</v>
      </c>
      <c r="Z504" s="1256"/>
      <c r="AA504" s="1256"/>
      <c r="AB504" s="1256"/>
      <c r="AC504" s="1256"/>
      <c r="AD504" s="1256"/>
      <c r="AE504" s="1256"/>
      <c r="AF504" s="1256"/>
      <c r="AG504" s="1257"/>
    </row>
    <row r="508" spans="1:33" ht="14.25" customHeight="1" x14ac:dyDescent="0.2">
      <c r="D508" s="587" t="s">
        <v>1340</v>
      </c>
    </row>
    <row r="510" spans="1:33" ht="14.25" customHeight="1" x14ac:dyDescent="0.2">
      <c r="D510" s="1116" t="s">
        <v>2127</v>
      </c>
      <c r="E510" s="1415"/>
      <c r="F510" s="1415"/>
      <c r="G510" s="1415"/>
      <c r="H510" s="1415"/>
      <c r="I510" s="1415"/>
      <c r="J510" s="1415"/>
      <c r="K510" s="1415"/>
      <c r="L510" s="1415"/>
      <c r="M510" s="1415"/>
      <c r="N510" s="1415"/>
      <c r="O510" s="1415"/>
      <c r="P510" s="1415"/>
      <c r="Q510" s="1415"/>
      <c r="R510" s="1415"/>
      <c r="S510" s="1415"/>
      <c r="T510" s="1415"/>
      <c r="U510" s="1415"/>
      <c r="V510" s="1415"/>
      <c r="W510" s="1415"/>
      <c r="X510" s="1415"/>
      <c r="Y510" s="1415"/>
      <c r="Z510" s="1415"/>
      <c r="AA510" s="1415"/>
      <c r="AB510" s="1415"/>
      <c r="AC510" s="1415"/>
      <c r="AD510" s="1415"/>
      <c r="AE510" s="1415"/>
      <c r="AF510" s="1415"/>
      <c r="AG510" s="1415"/>
    </row>
    <row r="511" spans="1:33" ht="14.25" customHeight="1" x14ac:dyDescent="0.2">
      <c r="D511" s="1415"/>
      <c r="E511" s="1415"/>
      <c r="F511" s="1415"/>
      <c r="G511" s="1415"/>
      <c r="H511" s="1415"/>
      <c r="I511" s="1415"/>
      <c r="J511" s="1415"/>
      <c r="K511" s="1415"/>
      <c r="L511" s="1415"/>
      <c r="M511" s="1415"/>
      <c r="N511" s="1415"/>
      <c r="O511" s="1415"/>
      <c r="P511" s="1415"/>
      <c r="Q511" s="1415"/>
      <c r="R511" s="1415"/>
      <c r="S511" s="1415"/>
      <c r="T511" s="1415"/>
      <c r="U511" s="1415"/>
      <c r="V511" s="1415"/>
      <c r="W511" s="1415"/>
      <c r="X511" s="1415"/>
      <c r="Y511" s="1415"/>
      <c r="Z511" s="1415"/>
      <c r="AA511" s="1415"/>
      <c r="AB511" s="1415"/>
      <c r="AC511" s="1415"/>
      <c r="AD511" s="1415"/>
      <c r="AE511" s="1415"/>
      <c r="AF511" s="1415"/>
      <c r="AG511" s="1415"/>
    </row>
    <row r="512" spans="1:33" ht="14.25" customHeight="1" x14ac:dyDescent="0.2">
      <c r="A512" s="1014"/>
      <c r="D512" s="1332" t="s">
        <v>1341</v>
      </c>
      <c r="E512" s="1332"/>
      <c r="F512" s="1332"/>
      <c r="G512" s="1332"/>
      <c r="H512" s="1332"/>
      <c r="I512" s="1332"/>
      <c r="J512" s="1332"/>
      <c r="K512" s="1332"/>
      <c r="L512" s="1332"/>
      <c r="M512" s="1332"/>
      <c r="N512" s="1332"/>
      <c r="O512" s="1332"/>
      <c r="P512" s="1332"/>
      <c r="Q512" s="1332"/>
      <c r="R512" s="1332"/>
      <c r="S512" s="1332"/>
      <c r="T512" s="1332"/>
      <c r="U512" s="1332"/>
      <c r="V512" s="1332"/>
      <c r="W512" s="1332"/>
      <c r="X512" s="1332"/>
      <c r="Y512" s="1332"/>
      <c r="Z512" s="1332"/>
      <c r="AA512" s="1332"/>
      <c r="AB512" s="1332"/>
      <c r="AC512" s="1332"/>
      <c r="AD512" s="1332"/>
      <c r="AE512" s="1332"/>
      <c r="AF512" s="1332"/>
      <c r="AG512" s="1332"/>
    </row>
    <row r="513" spans="1:33" ht="14.25" customHeight="1" thickBot="1" x14ac:dyDescent="0.25"/>
    <row r="514" spans="1:33" ht="15.75" customHeight="1" thickBot="1" x14ac:dyDescent="0.25">
      <c r="A514" s="598" t="s">
        <v>1342</v>
      </c>
      <c r="D514" s="1186" t="s">
        <v>131</v>
      </c>
      <c r="E514" s="1187"/>
      <c r="F514" s="1187"/>
      <c r="G514" s="1187"/>
      <c r="H514" s="1187"/>
      <c r="I514" s="1187"/>
      <c r="J514" s="1187"/>
      <c r="K514" s="1187"/>
      <c r="L514" s="1187"/>
      <c r="M514" s="1187"/>
      <c r="N514" s="1187"/>
      <c r="O514" s="1187"/>
      <c r="P514" s="1187"/>
      <c r="Q514" s="1188"/>
      <c r="R514" s="1186" t="s">
        <v>3</v>
      </c>
      <c r="S514" s="1187"/>
      <c r="T514" s="1187"/>
      <c r="U514" s="1187"/>
      <c r="V514" s="1187"/>
      <c r="W514" s="1187"/>
      <c r="X514" s="1187"/>
      <c r="Y514" s="1187"/>
      <c r="Z514" s="1187"/>
      <c r="AA514" s="1187"/>
      <c r="AB514" s="1187"/>
      <c r="AC514" s="1187"/>
      <c r="AD514" s="1187"/>
      <c r="AE514" s="1187"/>
      <c r="AF514" s="1187"/>
      <c r="AG514" s="1188"/>
    </row>
    <row r="515" spans="1:33" ht="15.75" customHeight="1" thickBot="1" x14ac:dyDescent="0.25">
      <c r="D515" s="1105" t="s">
        <v>191</v>
      </c>
      <c r="E515" s="1106"/>
      <c r="F515" s="1106"/>
      <c r="G515" s="1106"/>
      <c r="H515" s="1106"/>
      <c r="I515" s="1106"/>
      <c r="J515" s="1106"/>
      <c r="K515" s="1106"/>
      <c r="L515" s="1106"/>
      <c r="M515" s="1106"/>
      <c r="N515" s="1106"/>
      <c r="O515" s="1106"/>
      <c r="P515" s="1106"/>
      <c r="Q515" s="1107"/>
      <c r="R515" s="1433">
        <v>396736</v>
      </c>
      <c r="S515" s="1434"/>
      <c r="T515" s="1434"/>
      <c r="U515" s="1434"/>
      <c r="V515" s="1434"/>
      <c r="W515" s="1434"/>
      <c r="X515" s="1434"/>
      <c r="Y515" s="1434"/>
      <c r="Z515" s="1434"/>
      <c r="AA515" s="1434"/>
      <c r="AB515" s="1434"/>
      <c r="AC515" s="1434"/>
      <c r="AD515" s="1434"/>
      <c r="AE515" s="1434"/>
      <c r="AF515" s="1434"/>
      <c r="AG515" s="1435"/>
    </row>
    <row r="516" spans="1:33" ht="15.75" customHeight="1" thickBot="1" x14ac:dyDescent="0.25">
      <c r="D516" s="1105" t="s">
        <v>192</v>
      </c>
      <c r="E516" s="1106"/>
      <c r="F516" s="1106"/>
      <c r="G516" s="1106"/>
      <c r="H516" s="1106"/>
      <c r="I516" s="1106"/>
      <c r="J516" s="1106"/>
      <c r="K516" s="1106"/>
      <c r="L516" s="1106"/>
      <c r="M516" s="1106"/>
      <c r="N516" s="1106"/>
      <c r="O516" s="1106"/>
      <c r="P516" s="1106"/>
      <c r="Q516" s="1107"/>
      <c r="R516" s="1186" t="s">
        <v>2</v>
      </c>
      <c r="S516" s="1187"/>
      <c r="T516" s="1187"/>
      <c r="U516" s="1187"/>
      <c r="V516" s="1187"/>
      <c r="W516" s="1187"/>
      <c r="X516" s="1187"/>
      <c r="Y516" s="1187"/>
      <c r="Z516" s="1187"/>
      <c r="AA516" s="1187"/>
      <c r="AB516" s="1187"/>
      <c r="AC516" s="1187"/>
      <c r="AD516" s="1187"/>
      <c r="AE516" s="1187"/>
      <c r="AF516" s="1187"/>
      <c r="AG516" s="1188"/>
    </row>
    <row r="517" spans="1:33" ht="15.75" customHeight="1" x14ac:dyDescent="0.2">
      <c r="D517" s="1430" t="s">
        <v>193</v>
      </c>
      <c r="E517" s="1431"/>
      <c r="F517" s="1431"/>
      <c r="G517" s="1431"/>
      <c r="H517" s="1431"/>
      <c r="I517" s="1431"/>
      <c r="J517" s="1431"/>
      <c r="K517" s="1431"/>
      <c r="L517" s="1431"/>
      <c r="M517" s="1431"/>
      <c r="N517" s="1431"/>
      <c r="O517" s="1431"/>
      <c r="P517" s="1431"/>
      <c r="Q517" s="1432"/>
      <c r="R517" s="1093">
        <v>19836.82</v>
      </c>
      <c r="S517" s="1094"/>
      <c r="T517" s="1094"/>
      <c r="U517" s="1094"/>
      <c r="V517" s="1094"/>
      <c r="W517" s="1094"/>
      <c r="X517" s="1094"/>
      <c r="Y517" s="1094"/>
      <c r="Z517" s="1094"/>
      <c r="AA517" s="1094"/>
      <c r="AB517" s="1094"/>
      <c r="AC517" s="1094"/>
      <c r="AD517" s="1094"/>
      <c r="AE517" s="1094"/>
      <c r="AF517" s="1094"/>
      <c r="AG517" s="1095"/>
    </row>
    <row r="518" spans="1:33" ht="15.75" customHeight="1" x14ac:dyDescent="0.2">
      <c r="D518" s="1074" t="s">
        <v>194</v>
      </c>
      <c r="E518" s="1075"/>
      <c r="F518" s="1075"/>
      <c r="G518" s="1075"/>
      <c r="H518" s="1075"/>
      <c r="I518" s="1075"/>
      <c r="J518" s="1075"/>
      <c r="K518" s="1075"/>
      <c r="L518" s="1075"/>
      <c r="M518" s="1075"/>
      <c r="N518" s="1075"/>
      <c r="O518" s="1075"/>
      <c r="P518" s="1075"/>
      <c r="Q518" s="1076"/>
      <c r="R518" s="1120"/>
      <c r="S518" s="1121"/>
      <c r="T518" s="1121"/>
      <c r="U518" s="1121"/>
      <c r="V518" s="1121"/>
      <c r="W518" s="1121"/>
      <c r="X518" s="1121"/>
      <c r="Y518" s="1121"/>
      <c r="Z518" s="1121"/>
      <c r="AA518" s="1121"/>
      <c r="AB518" s="1121"/>
      <c r="AC518" s="1121"/>
      <c r="AD518" s="1121"/>
      <c r="AE518" s="1121"/>
      <c r="AF518" s="1121"/>
      <c r="AG518" s="1122"/>
    </row>
    <row r="519" spans="1:33" ht="15.75" customHeight="1" x14ac:dyDescent="0.2">
      <c r="D519" s="1074" t="s">
        <v>195</v>
      </c>
      <c r="E519" s="1075"/>
      <c r="F519" s="1075"/>
      <c r="G519" s="1075"/>
      <c r="H519" s="1075"/>
      <c r="I519" s="1075"/>
      <c r="J519" s="1075"/>
      <c r="K519" s="1075"/>
      <c r="L519" s="1075"/>
      <c r="M519" s="1075"/>
      <c r="N519" s="1075"/>
      <c r="O519" s="1075"/>
      <c r="P519" s="1075"/>
      <c r="Q519" s="1076"/>
      <c r="R519" s="1120"/>
      <c r="S519" s="1121"/>
      <c r="T519" s="1121"/>
      <c r="U519" s="1121"/>
      <c r="V519" s="1121"/>
      <c r="W519" s="1121"/>
      <c r="X519" s="1121"/>
      <c r="Y519" s="1121"/>
      <c r="Z519" s="1121"/>
      <c r="AA519" s="1121"/>
      <c r="AB519" s="1121"/>
      <c r="AC519" s="1121"/>
      <c r="AD519" s="1121"/>
      <c r="AE519" s="1121"/>
      <c r="AF519" s="1121"/>
      <c r="AG519" s="1122"/>
    </row>
    <row r="520" spans="1:33" ht="15.75" customHeight="1" x14ac:dyDescent="0.2">
      <c r="D520" s="1074" t="s">
        <v>196</v>
      </c>
      <c r="E520" s="1075"/>
      <c r="F520" s="1075"/>
      <c r="G520" s="1075"/>
      <c r="H520" s="1075"/>
      <c r="I520" s="1075"/>
      <c r="J520" s="1075"/>
      <c r="K520" s="1075"/>
      <c r="L520" s="1075"/>
      <c r="M520" s="1075"/>
      <c r="N520" s="1075"/>
      <c r="O520" s="1075"/>
      <c r="P520" s="1075"/>
      <c r="Q520" s="1076"/>
      <c r="R520" s="1120"/>
      <c r="S520" s="1121"/>
      <c r="T520" s="1121"/>
      <c r="U520" s="1121"/>
      <c r="V520" s="1121"/>
      <c r="W520" s="1121"/>
      <c r="X520" s="1121"/>
      <c r="Y520" s="1121"/>
      <c r="Z520" s="1121"/>
      <c r="AA520" s="1121"/>
      <c r="AB520" s="1121"/>
      <c r="AC520" s="1121"/>
      <c r="AD520" s="1121"/>
      <c r="AE520" s="1121"/>
      <c r="AF520" s="1121"/>
      <c r="AG520" s="1122"/>
    </row>
    <row r="521" spans="1:33" ht="15.75" customHeight="1" x14ac:dyDescent="0.2">
      <c r="D521" s="1074" t="s">
        <v>197</v>
      </c>
      <c r="E521" s="1075"/>
      <c r="F521" s="1075"/>
      <c r="G521" s="1075"/>
      <c r="H521" s="1075"/>
      <c r="I521" s="1075"/>
      <c r="J521" s="1075"/>
      <c r="K521" s="1075"/>
      <c r="L521" s="1075"/>
      <c r="M521" s="1075"/>
      <c r="N521" s="1075"/>
      <c r="O521" s="1075"/>
      <c r="P521" s="1075"/>
      <c r="Q521" s="1076"/>
      <c r="R521" s="1120"/>
      <c r="S521" s="1121"/>
      <c r="T521" s="1121"/>
      <c r="U521" s="1121"/>
      <c r="V521" s="1121"/>
      <c r="W521" s="1121"/>
      <c r="X521" s="1121"/>
      <c r="Y521" s="1121"/>
      <c r="Z521" s="1121"/>
      <c r="AA521" s="1121"/>
      <c r="AB521" s="1121"/>
      <c r="AC521" s="1121"/>
      <c r="AD521" s="1121"/>
      <c r="AE521" s="1121"/>
      <c r="AF521" s="1121"/>
      <c r="AG521" s="1122"/>
    </row>
    <row r="522" spans="1:33" ht="15.75" customHeight="1" x14ac:dyDescent="0.2">
      <c r="D522" s="1074" t="s">
        <v>198</v>
      </c>
      <c r="E522" s="1075"/>
      <c r="F522" s="1075"/>
      <c r="G522" s="1075"/>
      <c r="H522" s="1075"/>
      <c r="I522" s="1075"/>
      <c r="J522" s="1075"/>
      <c r="K522" s="1075"/>
      <c r="L522" s="1075"/>
      <c r="M522" s="1075"/>
      <c r="N522" s="1075"/>
      <c r="O522" s="1075"/>
      <c r="P522" s="1075"/>
      <c r="Q522" s="1076"/>
      <c r="R522" s="1120">
        <v>376899.46</v>
      </c>
      <c r="S522" s="1121"/>
      <c r="T522" s="1121"/>
      <c r="U522" s="1121"/>
      <c r="V522" s="1121"/>
      <c r="W522" s="1121"/>
      <c r="X522" s="1121"/>
      <c r="Y522" s="1121"/>
      <c r="Z522" s="1121"/>
      <c r="AA522" s="1121"/>
      <c r="AB522" s="1121"/>
      <c r="AC522" s="1121"/>
      <c r="AD522" s="1121"/>
      <c r="AE522" s="1121"/>
      <c r="AF522" s="1121"/>
      <c r="AG522" s="1122"/>
    </row>
    <row r="523" spans="1:33" ht="15.75" customHeight="1" x14ac:dyDescent="0.2">
      <c r="D523" s="1074" t="s">
        <v>199</v>
      </c>
      <c r="E523" s="1075"/>
      <c r="F523" s="1075"/>
      <c r="G523" s="1075"/>
      <c r="H523" s="1075"/>
      <c r="I523" s="1075"/>
      <c r="J523" s="1075"/>
      <c r="K523" s="1075"/>
      <c r="L523" s="1075"/>
      <c r="M523" s="1075"/>
      <c r="N523" s="1075"/>
      <c r="O523" s="1075"/>
      <c r="P523" s="1075"/>
      <c r="Q523" s="1076"/>
      <c r="R523" s="1120"/>
      <c r="S523" s="1121"/>
      <c r="T523" s="1121"/>
      <c r="U523" s="1121"/>
      <c r="V523" s="1121"/>
      <c r="W523" s="1121"/>
      <c r="X523" s="1121"/>
      <c r="Y523" s="1121"/>
      <c r="Z523" s="1121"/>
      <c r="AA523" s="1121"/>
      <c r="AB523" s="1121"/>
      <c r="AC523" s="1121"/>
      <c r="AD523" s="1121"/>
      <c r="AE523" s="1121"/>
      <c r="AF523" s="1121"/>
      <c r="AG523" s="1122"/>
    </row>
    <row r="524" spans="1:33" ht="15.75" customHeight="1" x14ac:dyDescent="0.2">
      <c r="D524" s="1074" t="s">
        <v>200</v>
      </c>
      <c r="E524" s="1075"/>
      <c r="F524" s="1075"/>
      <c r="G524" s="1075"/>
      <c r="H524" s="1075"/>
      <c r="I524" s="1075"/>
      <c r="J524" s="1075"/>
      <c r="K524" s="1075"/>
      <c r="L524" s="1075"/>
      <c r="M524" s="1075"/>
      <c r="N524" s="1075"/>
      <c r="O524" s="1075"/>
      <c r="P524" s="1075"/>
      <c r="Q524" s="1076"/>
      <c r="R524" s="1120"/>
      <c r="S524" s="1121"/>
      <c r="T524" s="1121"/>
      <c r="U524" s="1121"/>
      <c r="V524" s="1121"/>
      <c r="W524" s="1121"/>
      <c r="X524" s="1121"/>
      <c r="Y524" s="1121"/>
      <c r="Z524" s="1121"/>
      <c r="AA524" s="1121"/>
      <c r="AB524" s="1121"/>
      <c r="AC524" s="1121"/>
      <c r="AD524" s="1121"/>
      <c r="AE524" s="1121"/>
      <c r="AF524" s="1121"/>
      <c r="AG524" s="1122"/>
    </row>
    <row r="525" spans="1:33" ht="15.75" customHeight="1" thickBot="1" x14ac:dyDescent="0.25">
      <c r="D525" s="1427" t="s">
        <v>14</v>
      </c>
      <c r="E525" s="1428"/>
      <c r="F525" s="1428"/>
      <c r="G525" s="1428"/>
      <c r="H525" s="1428"/>
      <c r="I525" s="1428"/>
      <c r="J525" s="1428"/>
      <c r="K525" s="1428"/>
      <c r="L525" s="1428"/>
      <c r="M525" s="1428"/>
      <c r="N525" s="1428"/>
      <c r="O525" s="1428"/>
      <c r="P525" s="1428"/>
      <c r="Q525" s="1429"/>
      <c r="R525" s="1214">
        <f>SUM(R517:AG524)</f>
        <v>396736.28</v>
      </c>
      <c r="S525" s="1215"/>
      <c r="T525" s="1215"/>
      <c r="U525" s="1215"/>
      <c r="V525" s="1215"/>
      <c r="W525" s="1215"/>
      <c r="X525" s="1215"/>
      <c r="Y525" s="1215"/>
      <c r="Z525" s="1215"/>
      <c r="AA525" s="1215"/>
      <c r="AB525" s="1215"/>
      <c r="AC525" s="1215"/>
      <c r="AD525" s="1215"/>
      <c r="AE525" s="1215"/>
      <c r="AF525" s="1215"/>
      <c r="AG525" s="1216"/>
    </row>
    <row r="528" spans="1:33" ht="14.25" customHeight="1" x14ac:dyDescent="0.2">
      <c r="D528" s="587" t="s">
        <v>1343</v>
      </c>
    </row>
    <row r="530" spans="1:33" ht="14.25" customHeight="1" x14ac:dyDescent="0.2">
      <c r="D530" s="1077" t="s">
        <v>1344</v>
      </c>
      <c r="E530" s="1077"/>
      <c r="F530" s="1077"/>
      <c r="G530" s="1077"/>
      <c r="H530" s="1077"/>
      <c r="I530" s="1077"/>
      <c r="J530" s="1077"/>
      <c r="K530" s="1077"/>
      <c r="L530" s="1077"/>
      <c r="M530" s="1077"/>
      <c r="N530" s="1077"/>
      <c r="O530" s="1077"/>
      <c r="P530" s="1077"/>
      <c r="Q530" s="1077"/>
      <c r="R530" s="1077"/>
      <c r="S530" s="1077"/>
      <c r="T530" s="1077"/>
      <c r="U530" s="1077"/>
      <c r="V530" s="1077"/>
      <c r="W530" s="1077"/>
      <c r="X530" s="1077"/>
      <c r="Y530" s="1077"/>
      <c r="Z530" s="1077"/>
      <c r="AA530" s="1077"/>
      <c r="AB530" s="1077"/>
      <c r="AC530" s="1077"/>
      <c r="AD530" s="1077"/>
      <c r="AE530" s="1077"/>
      <c r="AF530" s="1077"/>
      <c r="AG530" s="1077"/>
    </row>
    <row r="531" spans="1:33" ht="14.25" customHeight="1" thickBot="1" x14ac:dyDescent="0.25"/>
    <row r="532" spans="1:33" ht="14.25" customHeight="1" thickBot="1" x14ac:dyDescent="0.25">
      <c r="A532" s="598" t="s">
        <v>1345</v>
      </c>
      <c r="D532" s="1164" t="s">
        <v>1</v>
      </c>
      <c r="E532" s="1165"/>
      <c r="F532" s="1165"/>
      <c r="G532" s="1165"/>
      <c r="H532" s="1166"/>
      <c r="I532" s="1186" t="s">
        <v>2</v>
      </c>
      <c r="J532" s="1187"/>
      <c r="K532" s="1187"/>
      <c r="L532" s="1187"/>
      <c r="M532" s="1187"/>
      <c r="N532" s="1187"/>
      <c r="O532" s="1187"/>
      <c r="P532" s="1187"/>
      <c r="Q532" s="1187"/>
      <c r="R532" s="1187"/>
      <c r="S532" s="1187"/>
      <c r="T532" s="1187"/>
      <c r="U532" s="1187"/>
      <c r="V532" s="1187"/>
      <c r="W532" s="1187"/>
      <c r="X532" s="1187"/>
      <c r="Y532" s="1187"/>
      <c r="Z532" s="1187"/>
      <c r="AA532" s="1187"/>
      <c r="AB532" s="1187"/>
      <c r="AC532" s="1187"/>
      <c r="AD532" s="1187"/>
      <c r="AE532" s="1187"/>
      <c r="AF532" s="1187"/>
      <c r="AG532" s="1188"/>
    </row>
    <row r="533" spans="1:33" ht="30.75" customHeight="1" thickBot="1" x14ac:dyDescent="0.25">
      <c r="D533" s="1167"/>
      <c r="E533" s="1168"/>
      <c r="F533" s="1168"/>
      <c r="G533" s="1168"/>
      <c r="H533" s="1169"/>
      <c r="I533" s="1123" t="s">
        <v>32</v>
      </c>
      <c r="J533" s="1123"/>
      <c r="K533" s="1123"/>
      <c r="L533" s="1123"/>
      <c r="M533" s="1123"/>
      <c r="N533" s="1123" t="s">
        <v>124</v>
      </c>
      <c r="O533" s="1123"/>
      <c r="P533" s="1123"/>
      <c r="Q533" s="1123"/>
      <c r="R533" s="1123"/>
      <c r="S533" s="1123" t="s">
        <v>210</v>
      </c>
      <c r="T533" s="1123"/>
      <c r="U533" s="1123"/>
      <c r="V533" s="1123"/>
      <c r="W533" s="1123"/>
      <c r="X533" s="1123" t="s">
        <v>211</v>
      </c>
      <c r="Y533" s="1123"/>
      <c r="Z533" s="1123"/>
      <c r="AA533" s="1123"/>
      <c r="AB533" s="1123"/>
      <c r="AC533" s="1124" t="s">
        <v>30</v>
      </c>
      <c r="AD533" s="1125"/>
      <c r="AE533" s="1125"/>
      <c r="AF533" s="1125"/>
      <c r="AG533" s="1126"/>
    </row>
    <row r="534" spans="1:33" ht="28.5" customHeight="1" thickBot="1" x14ac:dyDescent="0.25">
      <c r="D534" s="1099" t="s">
        <v>212</v>
      </c>
      <c r="E534" s="1100"/>
      <c r="F534" s="1100"/>
      <c r="G534" s="1100"/>
      <c r="H534" s="1101"/>
      <c r="I534" s="1440">
        <v>0</v>
      </c>
      <c r="J534" s="1441"/>
      <c r="K534" s="1441"/>
      <c r="L534" s="1441"/>
      <c r="M534" s="1441"/>
      <c r="N534" s="1440">
        <v>0</v>
      </c>
      <c r="O534" s="1441"/>
      <c r="P534" s="1441"/>
      <c r="Q534" s="1441"/>
      <c r="R534" s="1441"/>
      <c r="S534" s="1440">
        <v>0</v>
      </c>
      <c r="T534" s="1441"/>
      <c r="U534" s="1441"/>
      <c r="V534" s="1441"/>
      <c r="W534" s="1441"/>
      <c r="X534" s="1440">
        <v>0</v>
      </c>
      <c r="Y534" s="1441"/>
      <c r="Z534" s="1441"/>
      <c r="AA534" s="1441"/>
      <c r="AB534" s="1441"/>
      <c r="AC534" s="1310">
        <f>SUM(I534:AB534)</f>
        <v>0</v>
      </c>
      <c r="AD534" s="1311"/>
      <c r="AE534" s="1311"/>
      <c r="AF534" s="1311"/>
      <c r="AG534" s="1312"/>
    </row>
    <row r="535" spans="1:33" ht="28.5" customHeight="1" thickBot="1" x14ac:dyDescent="0.25">
      <c r="D535" s="1099" t="s">
        <v>213</v>
      </c>
      <c r="E535" s="1100"/>
      <c r="F535" s="1100"/>
      <c r="G535" s="1100"/>
      <c r="H535" s="1101"/>
      <c r="I535" s="1440">
        <f>SUM(I536:M538)</f>
        <v>117401</v>
      </c>
      <c r="J535" s="1441"/>
      <c r="K535" s="1441"/>
      <c r="L535" s="1441"/>
      <c r="M535" s="1441"/>
      <c r="N535" s="1440">
        <f>SUM(N536:R538)</f>
        <v>284180.49</v>
      </c>
      <c r="O535" s="1441"/>
      <c r="P535" s="1441"/>
      <c r="Q535" s="1441"/>
      <c r="R535" s="1441"/>
      <c r="S535" s="1440">
        <f>SUM(S536:W538)</f>
        <v>-296509.61</v>
      </c>
      <c r="T535" s="1441"/>
      <c r="U535" s="1441"/>
      <c r="V535" s="1441"/>
      <c r="W535" s="1441"/>
      <c r="X535" s="1440">
        <f>SUM(X536:AB538)</f>
        <v>0</v>
      </c>
      <c r="Y535" s="1441"/>
      <c r="Z535" s="1441"/>
      <c r="AA535" s="1441"/>
      <c r="AB535" s="1441"/>
      <c r="AC535" s="1310">
        <f t="shared" ref="AC535:AC536" si="186">SUM(I535:AB535)</f>
        <v>105071.88</v>
      </c>
      <c r="AD535" s="1311"/>
      <c r="AE535" s="1311"/>
      <c r="AF535" s="1311"/>
      <c r="AG535" s="1312"/>
    </row>
    <row r="536" spans="1:33" ht="21.75" customHeight="1" x14ac:dyDescent="0.2">
      <c r="D536" s="1260" t="s">
        <v>2101</v>
      </c>
      <c r="E536" s="1110"/>
      <c r="F536" s="1110"/>
      <c r="G536" s="1110"/>
      <c r="H536" s="1111"/>
      <c r="I536" s="1424">
        <v>5600</v>
      </c>
      <c r="J536" s="1425"/>
      <c r="K536" s="1425"/>
      <c r="L536" s="1425"/>
      <c r="M536" s="1425"/>
      <c r="N536" s="1425">
        <v>5800</v>
      </c>
      <c r="O536" s="1425"/>
      <c r="P536" s="1425"/>
      <c r="Q536" s="1425"/>
      <c r="R536" s="1425"/>
      <c r="S536" s="1425">
        <v>-5600</v>
      </c>
      <c r="T536" s="1425"/>
      <c r="U536" s="1425"/>
      <c r="V536" s="1425"/>
      <c r="W536" s="1425"/>
      <c r="X536" s="1425"/>
      <c r="Y536" s="1425"/>
      <c r="Z536" s="1425"/>
      <c r="AA536" s="1425"/>
      <c r="AB536" s="1425"/>
      <c r="AC536" s="1426">
        <f t="shared" si="186"/>
        <v>5800</v>
      </c>
      <c r="AD536" s="1088"/>
      <c r="AE536" s="1088"/>
      <c r="AF536" s="1088"/>
      <c r="AG536" s="1089"/>
    </row>
    <row r="537" spans="1:33" ht="21.75" customHeight="1" x14ac:dyDescent="0.2">
      <c r="D537" s="1160" t="s">
        <v>2102</v>
      </c>
      <c r="E537" s="1103"/>
      <c r="F537" s="1103"/>
      <c r="G537" s="1103"/>
      <c r="H537" s="1104"/>
      <c r="I537" s="1193">
        <v>111801</v>
      </c>
      <c r="J537" s="1422"/>
      <c r="K537" s="1422"/>
      <c r="L537" s="1422"/>
      <c r="M537" s="1422"/>
      <c r="N537" s="1422">
        <v>99271.88</v>
      </c>
      <c r="O537" s="1422"/>
      <c r="P537" s="1422"/>
      <c r="Q537" s="1422"/>
      <c r="R537" s="1422"/>
      <c r="S537" s="1422">
        <v>-111801</v>
      </c>
      <c r="T537" s="1422"/>
      <c r="U537" s="1422"/>
      <c r="V537" s="1422"/>
      <c r="W537" s="1422"/>
      <c r="X537" s="1422"/>
      <c r="Y537" s="1422"/>
      <c r="Z537" s="1422"/>
      <c r="AA537" s="1422"/>
      <c r="AB537" s="1422"/>
      <c r="AC537" s="1423">
        <f t="shared" ref="AC537" si="187">SUM(I537:AB537)</f>
        <v>99271.88</v>
      </c>
      <c r="AD537" s="1085"/>
      <c r="AE537" s="1085"/>
      <c r="AF537" s="1085"/>
      <c r="AG537" s="1086"/>
    </row>
    <row r="538" spans="1:33" ht="21.75" hidden="1" customHeight="1" x14ac:dyDescent="0.2">
      <c r="D538" s="1160" t="s">
        <v>2136</v>
      </c>
      <c r="E538" s="1103"/>
      <c r="F538" s="1103"/>
      <c r="G538" s="1103"/>
      <c r="H538" s="1104"/>
      <c r="I538" s="1193"/>
      <c r="J538" s="1422"/>
      <c r="K538" s="1422"/>
      <c r="L538" s="1422"/>
      <c r="M538" s="1422"/>
      <c r="N538" s="1422">
        <v>179108.61</v>
      </c>
      <c r="O538" s="1422"/>
      <c r="P538" s="1422"/>
      <c r="Q538" s="1422"/>
      <c r="R538" s="1422"/>
      <c r="S538" s="1422">
        <v>-179108.61</v>
      </c>
      <c r="T538" s="1422"/>
      <c r="U538" s="1422"/>
      <c r="V538" s="1422"/>
      <c r="W538" s="1422"/>
      <c r="X538" s="1422"/>
      <c r="Y538" s="1422"/>
      <c r="Z538" s="1422"/>
      <c r="AA538" s="1422"/>
      <c r="AB538" s="1422"/>
      <c r="AC538" s="1423">
        <f t="shared" ref="AC538" si="188">SUM(I538:AB538)</f>
        <v>0</v>
      </c>
      <c r="AD538" s="1085"/>
      <c r="AE538" s="1085"/>
      <c r="AF538" s="1085"/>
      <c r="AG538" s="1086"/>
    </row>
    <row r="540" spans="1:33" ht="14.25" customHeight="1" thickBot="1" x14ac:dyDescent="0.25"/>
    <row r="541" spans="1:33" ht="14.25" customHeight="1" thickBot="1" x14ac:dyDescent="0.25">
      <c r="A541" s="598" t="s">
        <v>1346</v>
      </c>
      <c r="D541" s="1164" t="s">
        <v>1</v>
      </c>
      <c r="E541" s="1165"/>
      <c r="F541" s="1165"/>
      <c r="G541" s="1165"/>
      <c r="H541" s="1166"/>
      <c r="I541" s="1186" t="s">
        <v>3</v>
      </c>
      <c r="J541" s="1187"/>
      <c r="K541" s="1187"/>
      <c r="L541" s="1187"/>
      <c r="M541" s="1187"/>
      <c r="N541" s="1187"/>
      <c r="O541" s="1187"/>
      <c r="P541" s="1187"/>
      <c r="Q541" s="1187"/>
      <c r="R541" s="1187"/>
      <c r="S541" s="1187"/>
      <c r="T541" s="1187"/>
      <c r="U541" s="1187"/>
      <c r="V541" s="1187"/>
      <c r="W541" s="1187"/>
      <c r="X541" s="1187"/>
      <c r="Y541" s="1187"/>
      <c r="Z541" s="1187"/>
      <c r="AA541" s="1187"/>
      <c r="AB541" s="1187"/>
      <c r="AC541" s="1187"/>
      <c r="AD541" s="1187"/>
      <c r="AE541" s="1187"/>
      <c r="AF541" s="1187"/>
      <c r="AG541" s="1188"/>
    </row>
    <row r="542" spans="1:33" ht="30.75" customHeight="1" thickBot="1" x14ac:dyDescent="0.25">
      <c r="D542" s="1167"/>
      <c r="E542" s="1168"/>
      <c r="F542" s="1168"/>
      <c r="G542" s="1168"/>
      <c r="H542" s="1169"/>
      <c r="I542" s="1123" t="s">
        <v>32</v>
      </c>
      <c r="J542" s="1123"/>
      <c r="K542" s="1123"/>
      <c r="L542" s="1123"/>
      <c r="M542" s="1123"/>
      <c r="N542" s="1123" t="s">
        <v>124</v>
      </c>
      <c r="O542" s="1123"/>
      <c r="P542" s="1123"/>
      <c r="Q542" s="1123"/>
      <c r="R542" s="1123"/>
      <c r="S542" s="1123" t="s">
        <v>210</v>
      </c>
      <c r="T542" s="1123"/>
      <c r="U542" s="1123"/>
      <c r="V542" s="1123"/>
      <c r="W542" s="1123"/>
      <c r="X542" s="1123" t="s">
        <v>211</v>
      </c>
      <c r="Y542" s="1123"/>
      <c r="Z542" s="1123"/>
      <c r="AA542" s="1123"/>
      <c r="AB542" s="1123"/>
      <c r="AC542" s="1124" t="s">
        <v>30</v>
      </c>
      <c r="AD542" s="1125"/>
      <c r="AE542" s="1125"/>
      <c r="AF542" s="1125"/>
      <c r="AG542" s="1126"/>
    </row>
    <row r="543" spans="1:33" ht="28.5" customHeight="1" thickBot="1" x14ac:dyDescent="0.25">
      <c r="D543" s="1099" t="s">
        <v>212</v>
      </c>
      <c r="E543" s="1100"/>
      <c r="F543" s="1100"/>
      <c r="G543" s="1100"/>
      <c r="H543" s="1101"/>
      <c r="I543" s="1440">
        <v>0</v>
      </c>
      <c r="J543" s="1441"/>
      <c r="K543" s="1441"/>
      <c r="L543" s="1441"/>
      <c r="M543" s="1441"/>
      <c r="N543" s="1440">
        <v>0</v>
      </c>
      <c r="O543" s="1441"/>
      <c r="P543" s="1441"/>
      <c r="Q543" s="1441"/>
      <c r="R543" s="1441"/>
      <c r="S543" s="1440">
        <v>0</v>
      </c>
      <c r="T543" s="1441"/>
      <c r="U543" s="1441"/>
      <c r="V543" s="1441"/>
      <c r="W543" s="1441"/>
      <c r="X543" s="1440">
        <v>0</v>
      </c>
      <c r="Y543" s="1441"/>
      <c r="Z543" s="1441"/>
      <c r="AA543" s="1441"/>
      <c r="AB543" s="1441"/>
      <c r="AC543" s="1310">
        <f>SUM(I543:AB543)</f>
        <v>0</v>
      </c>
      <c r="AD543" s="1311"/>
      <c r="AE543" s="1311"/>
      <c r="AF543" s="1311"/>
      <c r="AG543" s="1312"/>
    </row>
    <row r="544" spans="1:33" ht="28.5" customHeight="1" thickBot="1" x14ac:dyDescent="0.25">
      <c r="D544" s="1099" t="s">
        <v>213</v>
      </c>
      <c r="E544" s="1100"/>
      <c r="F544" s="1100"/>
      <c r="G544" s="1100"/>
      <c r="H544" s="1101"/>
      <c r="I544" s="1440">
        <f>SUM(I545:M546)</f>
        <v>93414</v>
      </c>
      <c r="J544" s="1441"/>
      <c r="K544" s="1441"/>
      <c r="L544" s="1441"/>
      <c r="M544" s="1441"/>
      <c r="N544" s="1440">
        <f>SUM(N545:R546)</f>
        <v>117401</v>
      </c>
      <c r="O544" s="1441"/>
      <c r="P544" s="1441"/>
      <c r="Q544" s="1441"/>
      <c r="R544" s="1441"/>
      <c r="S544" s="1440">
        <f>SUM(S545:W546)</f>
        <v>-93414</v>
      </c>
      <c r="T544" s="1441"/>
      <c r="U544" s="1441"/>
      <c r="V544" s="1441"/>
      <c r="W544" s="1441"/>
      <c r="X544" s="1440">
        <f>SUM(X545:AB546)</f>
        <v>0</v>
      </c>
      <c r="Y544" s="1441"/>
      <c r="Z544" s="1441"/>
      <c r="AA544" s="1441"/>
      <c r="AB544" s="1441"/>
      <c r="AC544" s="1310">
        <f t="shared" ref="AC544:AC545" si="189">SUM(I544:AB544)</f>
        <v>117401</v>
      </c>
      <c r="AD544" s="1311"/>
      <c r="AE544" s="1311"/>
      <c r="AF544" s="1311"/>
      <c r="AG544" s="1312"/>
    </row>
    <row r="545" spans="1:33" ht="21.75" customHeight="1" x14ac:dyDescent="0.2">
      <c r="D545" s="1260" t="s">
        <v>2101</v>
      </c>
      <c r="E545" s="1110"/>
      <c r="F545" s="1110"/>
      <c r="G545" s="1110"/>
      <c r="H545" s="1111"/>
      <c r="I545" s="1442">
        <v>9800</v>
      </c>
      <c r="J545" s="1439"/>
      <c r="K545" s="1439"/>
      <c r="L545" s="1439"/>
      <c r="M545" s="1439"/>
      <c r="N545" s="1439">
        <v>5600</v>
      </c>
      <c r="O545" s="1439"/>
      <c r="P545" s="1439"/>
      <c r="Q545" s="1439"/>
      <c r="R545" s="1439"/>
      <c r="S545" s="1439">
        <v>-9800</v>
      </c>
      <c r="T545" s="1439"/>
      <c r="U545" s="1439"/>
      <c r="V545" s="1439"/>
      <c r="W545" s="1439"/>
      <c r="X545" s="1425"/>
      <c r="Y545" s="1425"/>
      <c r="Z545" s="1425"/>
      <c r="AA545" s="1425"/>
      <c r="AB545" s="1425"/>
      <c r="AC545" s="1426">
        <f t="shared" si="189"/>
        <v>5600</v>
      </c>
      <c r="AD545" s="1088"/>
      <c r="AE545" s="1088"/>
      <c r="AF545" s="1088"/>
      <c r="AG545" s="1089"/>
    </row>
    <row r="546" spans="1:33" ht="21.75" customHeight="1" x14ac:dyDescent="0.2">
      <c r="D546" s="1160" t="s">
        <v>2102</v>
      </c>
      <c r="E546" s="1103"/>
      <c r="F546" s="1103"/>
      <c r="G546" s="1103"/>
      <c r="H546" s="1104"/>
      <c r="I546" s="1193">
        <v>83614</v>
      </c>
      <c r="J546" s="1422"/>
      <c r="K546" s="1422"/>
      <c r="L546" s="1422"/>
      <c r="M546" s="1422"/>
      <c r="N546" s="1422">
        <v>111801</v>
      </c>
      <c r="O546" s="1422"/>
      <c r="P546" s="1422"/>
      <c r="Q546" s="1422"/>
      <c r="R546" s="1422"/>
      <c r="S546" s="1422">
        <v>-83614</v>
      </c>
      <c r="T546" s="1422"/>
      <c r="U546" s="1422"/>
      <c r="V546" s="1422"/>
      <c r="W546" s="1422"/>
      <c r="X546" s="1422"/>
      <c r="Y546" s="1422"/>
      <c r="Z546" s="1422"/>
      <c r="AA546" s="1422"/>
      <c r="AB546" s="1422"/>
      <c r="AC546" s="1423">
        <f>SUM(I546:AB546)</f>
        <v>111801</v>
      </c>
      <c r="AD546" s="1085"/>
      <c r="AE546" s="1085"/>
      <c r="AF546" s="1085"/>
      <c r="AG546" s="1086"/>
    </row>
    <row r="548" spans="1:33" ht="27" customHeight="1" x14ac:dyDescent="0.2">
      <c r="D548" s="1155" t="s">
        <v>2163</v>
      </c>
      <c r="E548" s="1294"/>
      <c r="F548" s="1294"/>
      <c r="G548" s="1294"/>
      <c r="H548" s="1294"/>
      <c r="I548" s="1294"/>
      <c r="J548" s="1294"/>
      <c r="K548" s="1294"/>
      <c r="L548" s="1294"/>
      <c r="M548" s="1294"/>
      <c r="N548" s="1294"/>
      <c r="O548" s="1294"/>
      <c r="P548" s="1294"/>
      <c r="Q548" s="1294"/>
      <c r="R548" s="1294"/>
      <c r="S548" s="1294"/>
      <c r="T548" s="1294"/>
      <c r="U548" s="1294"/>
      <c r="V548" s="1294"/>
      <c r="W548" s="1294"/>
      <c r="X548" s="1294"/>
      <c r="Y548" s="1294"/>
      <c r="Z548" s="1294"/>
      <c r="AA548" s="1294"/>
      <c r="AB548" s="1294"/>
      <c r="AC548" s="1294"/>
      <c r="AD548" s="1294"/>
      <c r="AE548" s="1294"/>
      <c r="AF548" s="1294"/>
      <c r="AG548" s="1294"/>
    </row>
    <row r="551" spans="1:33" ht="14.25" customHeight="1" x14ac:dyDescent="0.2">
      <c r="D551" s="587" t="s">
        <v>1347</v>
      </c>
    </row>
    <row r="553" spans="1:33" ht="14.25" customHeight="1" x14ac:dyDescent="0.2">
      <c r="D553" s="1077" t="s">
        <v>1348</v>
      </c>
      <c r="E553" s="1077"/>
      <c r="F553" s="1077"/>
      <c r="G553" s="1077"/>
      <c r="H553" s="1077"/>
      <c r="I553" s="1077"/>
      <c r="J553" s="1077"/>
      <c r="K553" s="1077"/>
      <c r="L553" s="1077"/>
      <c r="M553" s="1077"/>
      <c r="N553" s="1077"/>
      <c r="O553" s="1077"/>
      <c r="P553" s="1077"/>
      <c r="Q553" s="1077"/>
      <c r="R553" s="1077"/>
      <c r="S553" s="1077"/>
      <c r="T553" s="1077"/>
      <c r="U553" s="1077"/>
      <c r="V553" s="1077"/>
      <c r="W553" s="1077"/>
      <c r="X553" s="1077"/>
      <c r="Y553" s="1077"/>
      <c r="Z553" s="1077"/>
      <c r="AA553" s="1077"/>
      <c r="AB553" s="1077"/>
      <c r="AC553" s="1077"/>
      <c r="AD553" s="1077"/>
      <c r="AE553" s="1077"/>
      <c r="AF553" s="1077"/>
      <c r="AG553" s="1077"/>
    </row>
    <row r="554" spans="1:33" ht="14.25" customHeight="1" thickBot="1" x14ac:dyDescent="0.25"/>
    <row r="555" spans="1:33" ht="28.5" customHeight="1" thickBot="1" x14ac:dyDescent="0.25">
      <c r="A555" s="598">
        <v>26</v>
      </c>
      <c r="D555" s="1124" t="s">
        <v>131</v>
      </c>
      <c r="E555" s="1125"/>
      <c r="F555" s="1125"/>
      <c r="G555" s="1125"/>
      <c r="H555" s="1125"/>
      <c r="I555" s="1125"/>
      <c r="J555" s="1125"/>
      <c r="K555" s="1125"/>
      <c r="L555" s="1125"/>
      <c r="M555" s="1126"/>
      <c r="N555" s="1124" t="s">
        <v>2</v>
      </c>
      <c r="O555" s="1125"/>
      <c r="P555" s="1125"/>
      <c r="Q555" s="1125"/>
      <c r="R555" s="1125"/>
      <c r="S555" s="1125"/>
      <c r="T555" s="1125"/>
      <c r="U555" s="1125"/>
      <c r="V555" s="1125"/>
      <c r="W555" s="1126"/>
      <c r="X555" s="1124" t="s">
        <v>3</v>
      </c>
      <c r="Y555" s="1125"/>
      <c r="Z555" s="1125"/>
      <c r="AA555" s="1125"/>
      <c r="AB555" s="1125"/>
      <c r="AC555" s="1125"/>
      <c r="AD555" s="1125"/>
      <c r="AE555" s="1125"/>
      <c r="AF555" s="1125"/>
      <c r="AG555" s="1126"/>
    </row>
    <row r="556" spans="1:33" ht="28.5" customHeight="1" thickBot="1" x14ac:dyDescent="0.25">
      <c r="D556" s="1099" t="s">
        <v>219</v>
      </c>
      <c r="E556" s="1100"/>
      <c r="F556" s="1100"/>
      <c r="G556" s="1100"/>
      <c r="H556" s="1100"/>
      <c r="I556" s="1100"/>
      <c r="J556" s="1100"/>
      <c r="K556" s="1100"/>
      <c r="L556" s="1100"/>
      <c r="M556" s="1101"/>
      <c r="N556" s="1319">
        <f>SUM(N557:W558)</f>
        <v>2140100</v>
      </c>
      <c r="O556" s="1112"/>
      <c r="P556" s="1112"/>
      <c r="Q556" s="1112"/>
      <c r="R556" s="1112"/>
      <c r="S556" s="1112"/>
      <c r="T556" s="1112"/>
      <c r="U556" s="1112"/>
      <c r="V556" s="1112"/>
      <c r="W556" s="1112"/>
      <c r="X556" s="1319">
        <f>SUM(X557:AG558)</f>
        <v>362062</v>
      </c>
      <c r="Y556" s="1112"/>
      <c r="Z556" s="1112"/>
      <c r="AA556" s="1112"/>
      <c r="AB556" s="1112"/>
      <c r="AC556" s="1112"/>
      <c r="AD556" s="1112"/>
      <c r="AE556" s="1112"/>
      <c r="AF556" s="1112"/>
      <c r="AG556" s="1112"/>
    </row>
    <row r="557" spans="1:33" ht="28.5" customHeight="1" x14ac:dyDescent="0.2">
      <c r="D557" s="1109" t="s">
        <v>218</v>
      </c>
      <c r="E557" s="1110"/>
      <c r="F557" s="1110"/>
      <c r="G557" s="1110"/>
      <c r="H557" s="1110"/>
      <c r="I557" s="1110"/>
      <c r="J557" s="1110"/>
      <c r="K557" s="1110"/>
      <c r="L557" s="1110"/>
      <c r="M557" s="1111"/>
      <c r="N557" s="1122"/>
      <c r="O557" s="1108"/>
      <c r="P557" s="1108"/>
      <c r="Q557" s="1108"/>
      <c r="R557" s="1108"/>
      <c r="S557" s="1108"/>
      <c r="T557" s="1108"/>
      <c r="U557" s="1108"/>
      <c r="V557" s="1108"/>
      <c r="W557" s="1108"/>
      <c r="X557" s="1449"/>
      <c r="Y557" s="1450"/>
      <c r="Z557" s="1450"/>
      <c r="AA557" s="1450"/>
      <c r="AB557" s="1450"/>
      <c r="AC557" s="1450"/>
      <c r="AD557" s="1450"/>
      <c r="AE557" s="1450"/>
      <c r="AF557" s="1450"/>
      <c r="AG557" s="1451"/>
    </row>
    <row r="558" spans="1:33" ht="28.5" customHeight="1" x14ac:dyDescent="0.2">
      <c r="D558" s="1102" t="s">
        <v>217</v>
      </c>
      <c r="E558" s="1103"/>
      <c r="F558" s="1103"/>
      <c r="G558" s="1103"/>
      <c r="H558" s="1103"/>
      <c r="I558" s="1103"/>
      <c r="J558" s="1103"/>
      <c r="K558" s="1103"/>
      <c r="L558" s="1103"/>
      <c r="M558" s="1104"/>
      <c r="N558" s="1122">
        <v>2140100</v>
      </c>
      <c r="O558" s="1108"/>
      <c r="P558" s="1108"/>
      <c r="Q558" s="1108"/>
      <c r="R558" s="1108"/>
      <c r="S558" s="1108"/>
      <c r="T558" s="1108"/>
      <c r="U558" s="1108"/>
      <c r="V558" s="1108"/>
      <c r="W558" s="1108"/>
      <c r="X558" s="1122">
        <v>362062</v>
      </c>
      <c r="Y558" s="1108"/>
      <c r="Z558" s="1108"/>
      <c r="AA558" s="1108"/>
      <c r="AB558" s="1108"/>
      <c r="AC558" s="1108"/>
      <c r="AD558" s="1108"/>
      <c r="AE558" s="1108"/>
      <c r="AF558" s="1108"/>
      <c r="AG558" s="1108"/>
    </row>
    <row r="559" spans="1:33" ht="28.5" customHeight="1" thickBot="1" x14ac:dyDescent="0.25">
      <c r="D559" s="1078" t="s">
        <v>216</v>
      </c>
      <c r="E559" s="1079"/>
      <c r="F559" s="1079"/>
      <c r="G559" s="1079"/>
      <c r="H559" s="1079"/>
      <c r="I559" s="1079"/>
      <c r="J559" s="1079"/>
      <c r="K559" s="1079"/>
      <c r="L559" s="1079"/>
      <c r="M559" s="1080"/>
      <c r="N559" s="1319">
        <f>SUM(N560:W561)</f>
        <v>3989341.51</v>
      </c>
      <c r="O559" s="1112"/>
      <c r="P559" s="1112"/>
      <c r="Q559" s="1112"/>
      <c r="R559" s="1112"/>
      <c r="S559" s="1112"/>
      <c r="T559" s="1112"/>
      <c r="U559" s="1112"/>
      <c r="V559" s="1112"/>
      <c r="W559" s="1112"/>
      <c r="X559" s="1129">
        <f>SUM(X560:AG561)</f>
        <v>5828945</v>
      </c>
      <c r="Y559" s="1130"/>
      <c r="Z559" s="1130"/>
      <c r="AA559" s="1130"/>
      <c r="AB559" s="1130"/>
      <c r="AC559" s="1130"/>
      <c r="AD559" s="1130"/>
      <c r="AE559" s="1130"/>
      <c r="AF559" s="1130"/>
      <c r="AG559" s="1131"/>
    </row>
    <row r="560" spans="1:33" ht="28.5" customHeight="1" x14ac:dyDescent="0.2">
      <c r="D560" s="1109" t="s">
        <v>437</v>
      </c>
      <c r="E560" s="1110"/>
      <c r="F560" s="1110"/>
      <c r="G560" s="1110"/>
      <c r="H560" s="1110"/>
      <c r="I560" s="1110"/>
      <c r="J560" s="1110"/>
      <c r="K560" s="1110"/>
      <c r="L560" s="1110"/>
      <c r="M560" s="1111"/>
      <c r="N560" s="1122">
        <v>2548429</v>
      </c>
      <c r="O560" s="1108"/>
      <c r="P560" s="1108"/>
      <c r="Q560" s="1108"/>
      <c r="R560" s="1108"/>
      <c r="S560" s="1108"/>
      <c r="T560" s="1108"/>
      <c r="U560" s="1108"/>
      <c r="V560" s="1108"/>
      <c r="W560" s="1108"/>
      <c r="X560" s="1122">
        <v>4860915</v>
      </c>
      <c r="Y560" s="1108"/>
      <c r="Z560" s="1108"/>
      <c r="AA560" s="1108"/>
      <c r="AB560" s="1108"/>
      <c r="AC560" s="1108"/>
      <c r="AD560" s="1108"/>
      <c r="AE560" s="1108"/>
      <c r="AF560" s="1108"/>
      <c r="AG560" s="1108"/>
    </row>
    <row r="561" spans="4:33" ht="28.5" customHeight="1" x14ac:dyDescent="0.2">
      <c r="D561" s="1102" t="s">
        <v>215</v>
      </c>
      <c r="E561" s="1103"/>
      <c r="F561" s="1103"/>
      <c r="G561" s="1103"/>
      <c r="H561" s="1103"/>
      <c r="I561" s="1103"/>
      <c r="J561" s="1103"/>
      <c r="K561" s="1103"/>
      <c r="L561" s="1103"/>
      <c r="M561" s="1104"/>
      <c r="N561" s="1132">
        <v>1440912.51</v>
      </c>
      <c r="O561" s="1133"/>
      <c r="P561" s="1133"/>
      <c r="Q561" s="1133"/>
      <c r="R561" s="1133"/>
      <c r="S561" s="1133"/>
      <c r="T561" s="1133"/>
      <c r="U561" s="1133"/>
      <c r="V561" s="1133"/>
      <c r="W561" s="1133"/>
      <c r="X561" s="1132">
        <v>968030</v>
      </c>
      <c r="Y561" s="1133"/>
      <c r="Z561" s="1133"/>
      <c r="AA561" s="1133"/>
      <c r="AB561" s="1133"/>
      <c r="AC561" s="1133"/>
      <c r="AD561" s="1133"/>
      <c r="AE561" s="1133"/>
      <c r="AF561" s="1133"/>
      <c r="AG561" s="1133"/>
    </row>
    <row r="562" spans="4:33" ht="28.5" customHeight="1" x14ac:dyDescent="0.2"/>
    <row r="563" spans="4:33" ht="12.75" x14ac:dyDescent="0.2">
      <c r="D563" s="1447" t="s">
        <v>2160</v>
      </c>
      <c r="E563" s="1448"/>
      <c r="F563" s="1448"/>
      <c r="G563" s="1448"/>
      <c r="H563" s="1448"/>
      <c r="I563" s="1448"/>
      <c r="J563" s="1448"/>
      <c r="K563" s="1448"/>
      <c r="L563" s="1448"/>
      <c r="M563" s="1448"/>
      <c r="N563" s="1448"/>
      <c r="O563" s="1448"/>
      <c r="P563" s="1448"/>
      <c r="Q563" s="1448"/>
      <c r="R563" s="1448"/>
      <c r="S563" s="1448"/>
      <c r="T563" s="1448"/>
      <c r="U563" s="1448"/>
      <c r="V563" s="1448"/>
      <c r="W563" s="1448"/>
      <c r="X563" s="1448"/>
      <c r="Y563" s="1448"/>
      <c r="Z563" s="1448"/>
      <c r="AA563" s="1448"/>
      <c r="AB563" s="1448"/>
      <c r="AC563" s="1448"/>
      <c r="AD563" s="1448"/>
      <c r="AE563" s="1448"/>
      <c r="AF563" s="1448"/>
      <c r="AG563" s="1448"/>
    </row>
    <row r="565" spans="4:33" ht="14.25" customHeight="1" x14ac:dyDescent="0.2">
      <c r="D565" s="587" t="s">
        <v>1705</v>
      </c>
    </row>
    <row r="568" spans="4:33" ht="14.25" customHeight="1" x14ac:dyDescent="0.2">
      <c r="D568" s="1077" t="s">
        <v>1353</v>
      </c>
      <c r="E568" s="1077"/>
      <c r="F568" s="1077"/>
      <c r="G568" s="1077"/>
      <c r="H568" s="1077"/>
      <c r="I568" s="1077"/>
      <c r="J568" s="1077"/>
      <c r="K568" s="1077"/>
      <c r="L568" s="1077"/>
      <c r="M568" s="1077"/>
      <c r="N568" s="1077"/>
      <c r="O568" s="1077"/>
      <c r="P568" s="1077"/>
      <c r="Q568" s="1077"/>
      <c r="R568" s="1077"/>
      <c r="S568" s="1077"/>
      <c r="T568" s="1077"/>
      <c r="U568" s="1077"/>
      <c r="V568" s="1077"/>
      <c r="W568" s="1077"/>
      <c r="X568" s="1077"/>
      <c r="Y568" s="1077"/>
      <c r="Z568" s="1077"/>
      <c r="AA568" s="1077"/>
      <c r="AB568" s="1077"/>
      <c r="AC568" s="1077"/>
      <c r="AD568" s="1077"/>
      <c r="AE568" s="1077"/>
      <c r="AF568" s="1077"/>
      <c r="AG568" s="1077"/>
    </row>
    <row r="569" spans="4:33" ht="14.25" customHeight="1" thickBot="1" x14ac:dyDescent="0.25"/>
    <row r="570" spans="4:33" ht="20.25" customHeight="1" thickBot="1" x14ac:dyDescent="0.25">
      <c r="D570" s="1124" t="s">
        <v>131</v>
      </c>
      <c r="E570" s="1125"/>
      <c r="F570" s="1125"/>
      <c r="G570" s="1125"/>
      <c r="H570" s="1125"/>
      <c r="I570" s="1125"/>
      <c r="J570" s="1125"/>
      <c r="K570" s="1125"/>
      <c r="L570" s="1125"/>
      <c r="M570" s="1126"/>
      <c r="N570" s="1123" t="s">
        <v>2</v>
      </c>
      <c r="O570" s="1123"/>
      <c r="P570" s="1123"/>
      <c r="Q570" s="1123"/>
      <c r="R570" s="1123"/>
      <c r="S570" s="1123"/>
      <c r="T570" s="1123"/>
      <c r="U570" s="1123"/>
      <c r="V570" s="1123"/>
      <c r="W570" s="1123"/>
      <c r="X570" s="1124" t="s">
        <v>3</v>
      </c>
      <c r="Y570" s="1125"/>
      <c r="Z570" s="1125"/>
      <c r="AA570" s="1125"/>
      <c r="AB570" s="1125"/>
      <c r="AC570" s="1125"/>
      <c r="AD570" s="1125"/>
      <c r="AE570" s="1125"/>
      <c r="AF570" s="1125"/>
      <c r="AG570" s="1126"/>
    </row>
    <row r="571" spans="4:33" ht="19.5" customHeight="1" x14ac:dyDescent="0.2">
      <c r="D571" s="1081" t="s">
        <v>220</v>
      </c>
      <c r="E571" s="1082"/>
      <c r="F571" s="1082"/>
      <c r="G571" s="1082"/>
      <c r="H571" s="1082"/>
      <c r="I571" s="1082"/>
      <c r="J571" s="1082"/>
      <c r="K571" s="1082"/>
      <c r="L571" s="1082"/>
      <c r="M571" s="1083"/>
      <c r="N571" s="1462">
        <f>SUM(N572:W573)</f>
        <v>-1116079.44</v>
      </c>
      <c r="O571" s="1462"/>
      <c r="P571" s="1462"/>
      <c r="Q571" s="1462"/>
      <c r="R571" s="1462"/>
      <c r="S571" s="1462"/>
      <c r="T571" s="1462"/>
      <c r="U571" s="1462"/>
      <c r="V571" s="1462"/>
      <c r="W571" s="1462"/>
      <c r="X571" s="1456">
        <v>1399392.39</v>
      </c>
      <c r="Y571" s="1457"/>
      <c r="Z571" s="1457"/>
      <c r="AA571" s="1457"/>
      <c r="AB571" s="1457"/>
      <c r="AC571" s="1457"/>
      <c r="AD571" s="1457"/>
      <c r="AE571" s="1457"/>
      <c r="AF571" s="1457"/>
      <c r="AG571" s="1458"/>
    </row>
    <row r="572" spans="4:33" ht="14.25" customHeight="1" x14ac:dyDescent="0.2">
      <c r="D572" s="1102" t="s">
        <v>221</v>
      </c>
      <c r="E572" s="1103"/>
      <c r="F572" s="1103"/>
      <c r="G572" s="1103"/>
      <c r="H572" s="1103"/>
      <c r="I572" s="1103"/>
      <c r="J572" s="1103"/>
      <c r="K572" s="1103"/>
      <c r="L572" s="1103"/>
      <c r="M572" s="1104"/>
      <c r="N572" s="1108">
        <v>-1570884</v>
      </c>
      <c r="O572" s="1108"/>
      <c r="P572" s="1108"/>
      <c r="Q572" s="1108"/>
      <c r="R572" s="1108"/>
      <c r="S572" s="1108"/>
      <c r="T572" s="1108"/>
      <c r="U572" s="1108"/>
      <c r="V572" s="1108"/>
      <c r="W572" s="1108"/>
      <c r="X572" s="1444"/>
      <c r="Y572" s="1445"/>
      <c r="Z572" s="1445"/>
      <c r="AA572" s="1445"/>
      <c r="AB572" s="1445"/>
      <c r="AC572" s="1445"/>
      <c r="AD572" s="1445"/>
      <c r="AE572" s="1445"/>
      <c r="AF572" s="1445"/>
      <c r="AG572" s="1446"/>
    </row>
    <row r="573" spans="4:33" ht="14.25" customHeight="1" x14ac:dyDescent="0.2">
      <c r="D573" s="1102" t="s">
        <v>222</v>
      </c>
      <c r="E573" s="1103"/>
      <c r="F573" s="1103"/>
      <c r="G573" s="1103"/>
      <c r="H573" s="1103"/>
      <c r="I573" s="1103"/>
      <c r="J573" s="1103"/>
      <c r="K573" s="1103"/>
      <c r="L573" s="1103"/>
      <c r="M573" s="1104"/>
      <c r="N573" s="1108">
        <v>454804.56</v>
      </c>
      <c r="O573" s="1108"/>
      <c r="P573" s="1108"/>
      <c r="Q573" s="1108"/>
      <c r="R573" s="1108"/>
      <c r="S573" s="1108"/>
      <c r="T573" s="1108"/>
      <c r="U573" s="1108"/>
      <c r="V573" s="1108"/>
      <c r="W573" s="1108"/>
      <c r="X573" s="1444">
        <v>1399392.39</v>
      </c>
      <c r="Y573" s="1445"/>
      <c r="Z573" s="1445"/>
      <c r="AA573" s="1445"/>
      <c r="AB573" s="1445"/>
      <c r="AC573" s="1445"/>
      <c r="AD573" s="1445"/>
      <c r="AE573" s="1445"/>
      <c r="AF573" s="1445"/>
      <c r="AG573" s="1446"/>
    </row>
    <row r="574" spans="4:33" ht="20.25" customHeight="1" x14ac:dyDescent="0.2">
      <c r="D574" s="1241" t="s">
        <v>223</v>
      </c>
      <c r="E574" s="1242"/>
      <c r="F574" s="1242"/>
      <c r="G574" s="1242"/>
      <c r="H574" s="1242"/>
      <c r="I574" s="1242"/>
      <c r="J574" s="1242"/>
      <c r="K574" s="1242"/>
      <c r="L574" s="1242"/>
      <c r="M574" s="1243"/>
      <c r="N574" s="1463">
        <f>N575</f>
        <v>-178182</v>
      </c>
      <c r="O574" s="1463"/>
      <c r="P574" s="1463"/>
      <c r="Q574" s="1463"/>
      <c r="R574" s="1463"/>
      <c r="S574" s="1463"/>
      <c r="T574" s="1463"/>
      <c r="U574" s="1463"/>
      <c r="V574" s="1463"/>
      <c r="W574" s="1463"/>
      <c r="X574" s="1444"/>
      <c r="Y574" s="1445"/>
      <c r="Z574" s="1445"/>
      <c r="AA574" s="1445"/>
      <c r="AB574" s="1445"/>
      <c r="AC574" s="1445"/>
      <c r="AD574" s="1445"/>
      <c r="AE574" s="1445"/>
      <c r="AF574" s="1445"/>
      <c r="AG574" s="1446"/>
    </row>
    <row r="575" spans="4:33" ht="14.25" customHeight="1" x14ac:dyDescent="0.2">
      <c r="D575" s="1102" t="s">
        <v>221</v>
      </c>
      <c r="E575" s="1103"/>
      <c r="F575" s="1103"/>
      <c r="G575" s="1103"/>
      <c r="H575" s="1103"/>
      <c r="I575" s="1103"/>
      <c r="J575" s="1103"/>
      <c r="K575" s="1103"/>
      <c r="L575" s="1103"/>
      <c r="M575" s="1104"/>
      <c r="N575" s="1108">
        <f>-92182-86000</f>
        <v>-178182</v>
      </c>
      <c r="O575" s="1108"/>
      <c r="P575" s="1108"/>
      <c r="Q575" s="1108"/>
      <c r="R575" s="1108"/>
      <c r="S575" s="1108"/>
      <c r="T575" s="1108"/>
      <c r="U575" s="1108"/>
      <c r="V575" s="1108"/>
      <c r="W575" s="1108"/>
      <c r="X575" s="1444"/>
      <c r="Y575" s="1445"/>
      <c r="Z575" s="1445"/>
      <c r="AA575" s="1445"/>
      <c r="AB575" s="1445"/>
      <c r="AC575" s="1445"/>
      <c r="AD575" s="1445"/>
      <c r="AE575" s="1445"/>
      <c r="AF575" s="1445"/>
      <c r="AG575" s="1446"/>
    </row>
    <row r="576" spans="4:33" ht="14.25" customHeight="1" x14ac:dyDescent="0.2">
      <c r="D576" s="1102" t="s">
        <v>222</v>
      </c>
      <c r="E576" s="1103"/>
      <c r="F576" s="1103"/>
      <c r="G576" s="1103"/>
      <c r="H576" s="1103"/>
      <c r="I576" s="1103"/>
      <c r="J576" s="1103"/>
      <c r="K576" s="1103"/>
      <c r="L576" s="1103"/>
      <c r="M576" s="1104"/>
      <c r="N576" s="1108"/>
      <c r="O576" s="1108"/>
      <c r="P576" s="1108"/>
      <c r="Q576" s="1108"/>
      <c r="R576" s="1108"/>
      <c r="S576" s="1108"/>
      <c r="T576" s="1108"/>
      <c r="U576" s="1108"/>
      <c r="V576" s="1108"/>
      <c r="W576" s="1108"/>
      <c r="X576" s="1444"/>
      <c r="Y576" s="1445"/>
      <c r="Z576" s="1445"/>
      <c r="AA576" s="1445"/>
      <c r="AB576" s="1445"/>
      <c r="AC576" s="1445"/>
      <c r="AD576" s="1445"/>
      <c r="AE576" s="1445"/>
      <c r="AF576" s="1445"/>
      <c r="AG576" s="1446"/>
    </row>
    <row r="577" spans="4:33" ht="24" customHeight="1" x14ac:dyDescent="0.2">
      <c r="D577" s="1241" t="s">
        <v>224</v>
      </c>
      <c r="E577" s="1242"/>
      <c r="F577" s="1242"/>
      <c r="G577" s="1242"/>
      <c r="H577" s="1242"/>
      <c r="I577" s="1242"/>
      <c r="J577" s="1242"/>
      <c r="K577" s="1242"/>
      <c r="L577" s="1242"/>
      <c r="M577" s="1243"/>
      <c r="N577" s="1463"/>
      <c r="O577" s="1463"/>
      <c r="P577" s="1463"/>
      <c r="Q577" s="1463"/>
      <c r="R577" s="1463"/>
      <c r="S577" s="1463"/>
      <c r="T577" s="1463"/>
      <c r="U577" s="1463"/>
      <c r="V577" s="1463"/>
      <c r="W577" s="1463"/>
      <c r="X577" s="1444"/>
      <c r="Y577" s="1445"/>
      <c r="Z577" s="1445"/>
      <c r="AA577" s="1445"/>
      <c r="AB577" s="1445"/>
      <c r="AC577" s="1445"/>
      <c r="AD577" s="1445"/>
      <c r="AE577" s="1445"/>
      <c r="AF577" s="1445"/>
      <c r="AG577" s="1446"/>
    </row>
    <row r="578" spans="4:33" ht="22.5" customHeight="1" x14ac:dyDescent="0.2">
      <c r="D578" s="1241" t="s">
        <v>225</v>
      </c>
      <c r="E578" s="1242"/>
      <c r="F578" s="1242"/>
      <c r="G578" s="1242"/>
      <c r="H578" s="1242"/>
      <c r="I578" s="1242"/>
      <c r="J578" s="1242"/>
      <c r="K578" s="1242"/>
      <c r="L578" s="1242"/>
      <c r="M578" s="1243"/>
      <c r="N578" s="1463"/>
      <c r="O578" s="1463"/>
      <c r="P578" s="1463"/>
      <c r="Q578" s="1463"/>
      <c r="R578" s="1463"/>
      <c r="S578" s="1463"/>
      <c r="T578" s="1463"/>
      <c r="U578" s="1463"/>
      <c r="V578" s="1463"/>
      <c r="W578" s="1463"/>
      <c r="X578" s="1444"/>
      <c r="Y578" s="1445"/>
      <c r="Z578" s="1445"/>
      <c r="AA578" s="1445"/>
      <c r="AB578" s="1445"/>
      <c r="AC578" s="1445"/>
      <c r="AD578" s="1445"/>
      <c r="AE578" s="1445"/>
      <c r="AF578" s="1445"/>
      <c r="AG578" s="1446"/>
    </row>
    <row r="579" spans="4:33" ht="14.25" customHeight="1" x14ac:dyDescent="0.2">
      <c r="D579" s="1241" t="s">
        <v>226</v>
      </c>
      <c r="E579" s="1242"/>
      <c r="F579" s="1242"/>
      <c r="G579" s="1242"/>
      <c r="H579" s="1242"/>
      <c r="I579" s="1242"/>
      <c r="J579" s="1242"/>
      <c r="K579" s="1242"/>
      <c r="L579" s="1242"/>
      <c r="M579" s="1243"/>
      <c r="N579" s="1463">
        <v>22</v>
      </c>
      <c r="O579" s="1463"/>
      <c r="P579" s="1463"/>
      <c r="Q579" s="1463"/>
      <c r="R579" s="1463"/>
      <c r="S579" s="1463"/>
      <c r="T579" s="1463"/>
      <c r="U579" s="1463"/>
      <c r="V579" s="1463"/>
      <c r="W579" s="1463"/>
      <c r="X579" s="1444">
        <v>22</v>
      </c>
      <c r="Y579" s="1445"/>
      <c r="Z579" s="1445"/>
      <c r="AA579" s="1445"/>
      <c r="AB579" s="1445"/>
      <c r="AC579" s="1445"/>
      <c r="AD579" s="1445"/>
      <c r="AE579" s="1445"/>
      <c r="AF579" s="1445"/>
      <c r="AG579" s="1446"/>
    </row>
    <row r="580" spans="4:33" ht="14.25" customHeight="1" x14ac:dyDescent="0.2">
      <c r="D580" s="1241" t="s">
        <v>227</v>
      </c>
      <c r="E580" s="1242"/>
      <c r="F580" s="1242"/>
      <c r="G580" s="1242"/>
      <c r="H580" s="1242"/>
      <c r="I580" s="1242"/>
      <c r="J580" s="1242"/>
      <c r="K580" s="1242"/>
      <c r="L580" s="1242"/>
      <c r="M580" s="1243"/>
      <c r="N580" s="1463">
        <f>-(N571+N575)*0.22</f>
        <v>284737.51679999998</v>
      </c>
      <c r="O580" s="1463"/>
      <c r="P580" s="1463"/>
      <c r="Q580" s="1463"/>
      <c r="R580" s="1463"/>
      <c r="S580" s="1463"/>
      <c r="T580" s="1463"/>
      <c r="U580" s="1463"/>
      <c r="V580" s="1463"/>
      <c r="W580" s="1463"/>
      <c r="X580" s="1444"/>
      <c r="Y580" s="1445"/>
      <c r="Z580" s="1445"/>
      <c r="AA580" s="1445"/>
      <c r="AB580" s="1445"/>
      <c r="AC580" s="1445"/>
      <c r="AD580" s="1445"/>
      <c r="AE580" s="1445"/>
      <c r="AF580" s="1445"/>
      <c r="AG580" s="1446"/>
    </row>
    <row r="581" spans="4:33" ht="14.25" customHeight="1" x14ac:dyDescent="0.2">
      <c r="D581" s="1241" t="s">
        <v>228</v>
      </c>
      <c r="E581" s="1242"/>
      <c r="F581" s="1242"/>
      <c r="G581" s="1242"/>
      <c r="H581" s="1242"/>
      <c r="I581" s="1242"/>
      <c r="J581" s="1242"/>
      <c r="K581" s="1242"/>
      <c r="L581" s="1242"/>
      <c r="M581" s="1243"/>
      <c r="N581" s="1463">
        <f>N580</f>
        <v>284737.51679999998</v>
      </c>
      <c r="O581" s="1463"/>
      <c r="P581" s="1463"/>
      <c r="Q581" s="1463"/>
      <c r="R581" s="1463"/>
      <c r="S581" s="1463"/>
      <c r="T581" s="1463"/>
      <c r="U581" s="1463"/>
      <c r="V581" s="1463"/>
      <c r="W581" s="1463"/>
      <c r="X581" s="1444"/>
      <c r="Y581" s="1445"/>
      <c r="Z581" s="1445"/>
      <c r="AA581" s="1445"/>
      <c r="AB581" s="1445"/>
      <c r="AC581" s="1445"/>
      <c r="AD581" s="1445"/>
      <c r="AE581" s="1445"/>
      <c r="AF581" s="1445"/>
      <c r="AG581" s="1446"/>
    </row>
    <row r="582" spans="4:33" ht="14.25" customHeight="1" x14ac:dyDescent="0.2">
      <c r="D582" s="1436" t="s">
        <v>1723</v>
      </c>
      <c r="E582" s="1437"/>
      <c r="F582" s="1437"/>
      <c r="G582" s="1437"/>
      <c r="H582" s="1437"/>
      <c r="I582" s="1437"/>
      <c r="J582" s="1437"/>
      <c r="K582" s="1437"/>
      <c r="L582" s="1437"/>
      <c r="M582" s="1438"/>
      <c r="N582" s="1495">
        <f>N581+X584</f>
        <v>592603.84679999994</v>
      </c>
      <c r="O582" s="1495"/>
      <c r="P582" s="1495"/>
      <c r="Q582" s="1495"/>
      <c r="R582" s="1495"/>
      <c r="S582" s="1495"/>
      <c r="T582" s="1495"/>
      <c r="U582" s="1495"/>
      <c r="V582" s="1495"/>
      <c r="W582" s="1495"/>
      <c r="X582" s="1444"/>
      <c r="Y582" s="1445"/>
      <c r="Z582" s="1445"/>
      <c r="AA582" s="1445"/>
      <c r="AB582" s="1445"/>
      <c r="AC582" s="1445"/>
      <c r="AD582" s="1445"/>
      <c r="AE582" s="1445"/>
      <c r="AF582" s="1445"/>
      <c r="AG582" s="1446"/>
    </row>
    <row r="583" spans="4:33" ht="14.25" customHeight="1" x14ac:dyDescent="0.2">
      <c r="D583" s="1102" t="s">
        <v>230</v>
      </c>
      <c r="E583" s="1103"/>
      <c r="F583" s="1103"/>
      <c r="G583" s="1103"/>
      <c r="H583" s="1103"/>
      <c r="I583" s="1103"/>
      <c r="J583" s="1103"/>
      <c r="K583" s="1103"/>
      <c r="L583" s="1103"/>
      <c r="M583" s="1104"/>
      <c r="N583" s="1108"/>
      <c r="O583" s="1108"/>
      <c r="P583" s="1108"/>
      <c r="Q583" s="1108"/>
      <c r="R583" s="1108"/>
      <c r="S583" s="1108"/>
      <c r="T583" s="1108"/>
      <c r="U583" s="1108"/>
      <c r="V583" s="1108"/>
      <c r="W583" s="1108"/>
      <c r="X583" s="1444"/>
      <c r="Y583" s="1445"/>
      <c r="Z583" s="1445"/>
      <c r="AA583" s="1445"/>
      <c r="AB583" s="1445"/>
      <c r="AC583" s="1445"/>
      <c r="AD583" s="1445"/>
      <c r="AE583" s="1445"/>
      <c r="AF583" s="1445"/>
      <c r="AG583" s="1446"/>
    </row>
    <row r="584" spans="4:33" ht="14.25" customHeight="1" x14ac:dyDescent="0.2">
      <c r="D584" s="1241" t="s">
        <v>231</v>
      </c>
      <c r="E584" s="1242"/>
      <c r="F584" s="1242"/>
      <c r="G584" s="1242"/>
      <c r="H584" s="1242"/>
      <c r="I584" s="1242"/>
      <c r="J584" s="1242"/>
      <c r="K584" s="1242"/>
      <c r="L584" s="1242"/>
      <c r="M584" s="1243"/>
      <c r="N584" s="1463"/>
      <c r="O584" s="1463"/>
      <c r="P584" s="1463"/>
      <c r="Q584" s="1463"/>
      <c r="R584" s="1463"/>
      <c r="S584" s="1463"/>
      <c r="T584" s="1463"/>
      <c r="U584" s="1463"/>
      <c r="V584" s="1463"/>
      <c r="W584" s="1463"/>
      <c r="X584" s="1444">
        <v>307866.33</v>
      </c>
      <c r="Y584" s="1445"/>
      <c r="Z584" s="1445"/>
      <c r="AA584" s="1445"/>
      <c r="AB584" s="1445"/>
      <c r="AC584" s="1445"/>
      <c r="AD584" s="1445"/>
      <c r="AE584" s="1445"/>
      <c r="AF584" s="1445"/>
      <c r="AG584" s="1446"/>
    </row>
    <row r="585" spans="4:33" ht="14.25" customHeight="1" x14ac:dyDescent="0.2">
      <c r="D585" s="1241" t="s">
        <v>232</v>
      </c>
      <c r="E585" s="1242"/>
      <c r="F585" s="1242"/>
      <c r="G585" s="1242"/>
      <c r="H585" s="1242"/>
      <c r="I585" s="1242"/>
      <c r="J585" s="1242"/>
      <c r="K585" s="1242"/>
      <c r="L585" s="1242"/>
      <c r="M585" s="1243"/>
      <c r="N585" s="1463"/>
      <c r="O585" s="1463"/>
      <c r="P585" s="1463"/>
      <c r="Q585" s="1463"/>
      <c r="R585" s="1463"/>
      <c r="S585" s="1463"/>
      <c r="T585" s="1463"/>
      <c r="U585" s="1463"/>
      <c r="V585" s="1463"/>
      <c r="W585" s="1463"/>
      <c r="X585" s="1459"/>
      <c r="Y585" s="1460"/>
      <c r="Z585" s="1460"/>
      <c r="AA585" s="1460"/>
      <c r="AB585" s="1460"/>
      <c r="AC585" s="1460"/>
      <c r="AD585" s="1460"/>
      <c r="AE585" s="1460"/>
      <c r="AF585" s="1460"/>
      <c r="AG585" s="1461"/>
    </row>
    <row r="586" spans="4:33" ht="14.25" customHeight="1" x14ac:dyDescent="0.2">
      <c r="D586" s="1160" t="s">
        <v>233</v>
      </c>
      <c r="E586" s="1103"/>
      <c r="F586" s="1103"/>
      <c r="G586" s="1103"/>
      <c r="H586" s="1103"/>
      <c r="I586" s="1103"/>
      <c r="J586" s="1103"/>
      <c r="K586" s="1103"/>
      <c r="L586" s="1103"/>
      <c r="M586" s="1104"/>
      <c r="N586" s="1108"/>
      <c r="O586" s="1108"/>
      <c r="P586" s="1108"/>
      <c r="Q586" s="1108"/>
      <c r="R586" s="1108"/>
      <c r="S586" s="1108"/>
      <c r="T586" s="1108"/>
      <c r="U586" s="1108"/>
      <c r="V586" s="1108"/>
      <c r="W586" s="1108"/>
      <c r="X586" s="1120">
        <v>190454.2</v>
      </c>
      <c r="Y586" s="1121"/>
      <c r="Z586" s="1121"/>
      <c r="AA586" s="1121"/>
      <c r="AB586" s="1121"/>
      <c r="AC586" s="1121"/>
      <c r="AD586" s="1121"/>
      <c r="AE586" s="1121"/>
      <c r="AF586" s="1121"/>
      <c r="AG586" s="1122"/>
    </row>
    <row r="587" spans="4:33" ht="14.25" customHeight="1" x14ac:dyDescent="0.2">
      <c r="D587" s="1102" t="s">
        <v>230</v>
      </c>
      <c r="E587" s="1103"/>
      <c r="F587" s="1103"/>
      <c r="G587" s="1103"/>
      <c r="H587" s="1103"/>
      <c r="I587" s="1103"/>
      <c r="J587" s="1103"/>
      <c r="K587" s="1103"/>
      <c r="L587" s="1103"/>
      <c r="M587" s="1104"/>
      <c r="N587" s="1108"/>
      <c r="O587" s="1108"/>
      <c r="P587" s="1108"/>
      <c r="Q587" s="1108"/>
      <c r="R587" s="1108"/>
      <c r="S587" s="1108"/>
      <c r="T587" s="1108"/>
      <c r="U587" s="1108"/>
      <c r="V587" s="1108"/>
      <c r="W587" s="1108"/>
      <c r="X587" s="1120"/>
      <c r="Y587" s="1121"/>
      <c r="Z587" s="1121"/>
      <c r="AA587" s="1121"/>
      <c r="AB587" s="1121"/>
      <c r="AC587" s="1121"/>
      <c r="AD587" s="1121"/>
      <c r="AE587" s="1121"/>
      <c r="AF587" s="1121"/>
      <c r="AG587" s="1122"/>
    </row>
    <row r="588" spans="4:33" ht="14.25" customHeight="1" thickBot="1" x14ac:dyDescent="0.25">
      <c r="D588" s="1453" t="s">
        <v>287</v>
      </c>
      <c r="E588" s="1454"/>
      <c r="F588" s="1454"/>
      <c r="G588" s="1454"/>
      <c r="H588" s="1454"/>
      <c r="I588" s="1454"/>
      <c r="J588" s="1454"/>
      <c r="K588" s="1454"/>
      <c r="L588" s="1454"/>
      <c r="M588" s="1455"/>
      <c r="N588" s="1286"/>
      <c r="O588" s="1286"/>
      <c r="P588" s="1286"/>
      <c r="Q588" s="1286"/>
      <c r="R588" s="1286"/>
      <c r="S588" s="1286"/>
      <c r="T588" s="1286"/>
      <c r="U588" s="1286"/>
      <c r="V588" s="1286"/>
      <c r="W588" s="1286"/>
      <c r="X588" s="1189"/>
      <c r="Y588" s="1190"/>
      <c r="Z588" s="1190"/>
      <c r="AA588" s="1190"/>
      <c r="AB588" s="1190"/>
      <c r="AC588" s="1190"/>
      <c r="AD588" s="1190"/>
      <c r="AE588" s="1190"/>
      <c r="AF588" s="1190"/>
      <c r="AG588" s="1191"/>
    </row>
    <row r="590" spans="4:33" ht="14.25" customHeight="1" x14ac:dyDescent="0.2">
      <c r="D590" s="1148" t="s">
        <v>2159</v>
      </c>
      <c r="E590" s="1303"/>
      <c r="F590" s="1303"/>
      <c r="G590" s="1303"/>
      <c r="H590" s="1303"/>
      <c r="I590" s="1303"/>
      <c r="J590" s="1303"/>
      <c r="K590" s="1303"/>
      <c r="L590" s="1303"/>
      <c r="M590" s="1303"/>
      <c r="N590" s="1303"/>
      <c r="O590" s="1303"/>
      <c r="P590" s="1303"/>
      <c r="Q590" s="1303"/>
      <c r="R590" s="1303"/>
      <c r="S590" s="1303"/>
      <c r="T590" s="1303"/>
      <c r="U590" s="1303"/>
      <c r="V590" s="1303"/>
      <c r="W590" s="1303"/>
      <c r="X590" s="1303"/>
      <c r="Y590" s="1303"/>
      <c r="Z590" s="1303"/>
      <c r="AA590" s="1303"/>
      <c r="AB590" s="1303"/>
      <c r="AC590" s="1303"/>
      <c r="AD590" s="1303"/>
      <c r="AE590" s="1303"/>
      <c r="AF590" s="1303"/>
      <c r="AG590" s="1303"/>
    </row>
    <row r="591" spans="4:33" ht="14.25" customHeight="1" x14ac:dyDescent="0.2">
      <c r="D591" s="1303"/>
      <c r="E591" s="1303"/>
      <c r="F591" s="1303"/>
      <c r="G591" s="1303"/>
      <c r="H591" s="1303"/>
      <c r="I591" s="1303"/>
      <c r="J591" s="1303"/>
      <c r="K591" s="1303"/>
      <c r="L591" s="1303"/>
      <c r="M591" s="1303"/>
      <c r="N591" s="1303"/>
      <c r="O591" s="1303"/>
      <c r="P591" s="1303"/>
      <c r="Q591" s="1303"/>
      <c r="R591" s="1303"/>
      <c r="S591" s="1303"/>
      <c r="T591" s="1303"/>
      <c r="U591" s="1303"/>
      <c r="V591" s="1303"/>
      <c r="W591" s="1303"/>
      <c r="X591" s="1303"/>
      <c r="Y591" s="1303"/>
      <c r="Z591" s="1303"/>
      <c r="AA591" s="1303"/>
      <c r="AB591" s="1303"/>
      <c r="AC591" s="1303"/>
      <c r="AD591" s="1303"/>
      <c r="AE591" s="1303"/>
      <c r="AF591" s="1303"/>
      <c r="AG591" s="1303"/>
    </row>
    <row r="592" spans="4:33" ht="14.25" customHeight="1" x14ac:dyDescent="0.2">
      <c r="D592" s="587" t="s">
        <v>1706</v>
      </c>
    </row>
    <row r="593" spans="1:33" ht="14.25" customHeight="1" x14ac:dyDescent="0.2">
      <c r="D593" s="1077"/>
      <c r="E593" s="1077"/>
      <c r="F593" s="1077"/>
      <c r="G593" s="1077"/>
      <c r="H593" s="1077"/>
      <c r="I593" s="1077"/>
      <c r="J593" s="1077"/>
      <c r="K593" s="1077"/>
      <c r="L593" s="1077"/>
      <c r="M593" s="1077"/>
      <c r="N593" s="1077"/>
      <c r="O593" s="1077"/>
      <c r="P593" s="1077"/>
      <c r="Q593" s="1077"/>
      <c r="R593" s="1077"/>
      <c r="S593" s="1077"/>
      <c r="T593" s="1077"/>
      <c r="U593" s="1077"/>
      <c r="V593" s="1077"/>
      <c r="W593" s="1077"/>
      <c r="X593" s="1077"/>
      <c r="Y593" s="1077"/>
      <c r="Z593" s="1077"/>
      <c r="AA593" s="1077"/>
      <c r="AB593" s="1077"/>
      <c r="AC593" s="1077"/>
      <c r="AD593" s="1077"/>
      <c r="AE593" s="1077"/>
      <c r="AF593" s="1077"/>
      <c r="AG593" s="1077"/>
    </row>
    <row r="594" spans="1:33" ht="14.25" customHeight="1" x14ac:dyDescent="0.2">
      <c r="D594" s="1276" t="s">
        <v>1724</v>
      </c>
      <c r="E594" s="1276"/>
      <c r="F594" s="1276"/>
      <c r="G594" s="1276"/>
      <c r="H594" s="1276"/>
      <c r="I594" s="1276"/>
      <c r="J594" s="1276"/>
      <c r="K594" s="1276"/>
      <c r="L594" s="1276"/>
      <c r="M594" s="1276"/>
      <c r="N594" s="1276"/>
      <c r="O594" s="1276"/>
      <c r="P594" s="1276"/>
      <c r="Q594" s="1276"/>
      <c r="R594" s="1276"/>
      <c r="S594" s="1276"/>
      <c r="T594" s="1276"/>
      <c r="U594" s="1276"/>
      <c r="V594" s="1276"/>
      <c r="W594" s="1276"/>
      <c r="X594" s="1276"/>
      <c r="Y594" s="1276"/>
      <c r="Z594" s="1276"/>
      <c r="AA594" s="1276"/>
      <c r="AB594" s="1276"/>
      <c r="AC594" s="1276"/>
      <c r="AD594" s="1276"/>
      <c r="AE594" s="1276"/>
      <c r="AF594" s="1276"/>
      <c r="AG594" s="1276"/>
    </row>
    <row r="595" spans="1:33" ht="14.25" customHeight="1" thickBot="1" x14ac:dyDescent="0.25"/>
    <row r="596" spans="1:33" ht="28.5" customHeight="1" thickBot="1" x14ac:dyDescent="0.25">
      <c r="A596" s="598">
        <v>27</v>
      </c>
      <c r="D596" s="1124" t="s">
        <v>131</v>
      </c>
      <c r="E596" s="1125"/>
      <c r="F596" s="1125"/>
      <c r="G596" s="1125"/>
      <c r="H596" s="1125"/>
      <c r="I596" s="1125"/>
      <c r="J596" s="1125"/>
      <c r="K596" s="1125"/>
      <c r="L596" s="1125"/>
      <c r="M596" s="1126"/>
      <c r="N596" s="1124" t="s">
        <v>2</v>
      </c>
      <c r="O596" s="1125"/>
      <c r="P596" s="1125"/>
      <c r="Q596" s="1125"/>
      <c r="R596" s="1125"/>
      <c r="S596" s="1125"/>
      <c r="T596" s="1125"/>
      <c r="U596" s="1125"/>
      <c r="V596" s="1125"/>
      <c r="W596" s="1126"/>
      <c r="X596" s="1124" t="s">
        <v>3</v>
      </c>
      <c r="Y596" s="1125"/>
      <c r="Z596" s="1125"/>
      <c r="AA596" s="1125"/>
      <c r="AB596" s="1125"/>
      <c r="AC596" s="1125"/>
      <c r="AD596" s="1125"/>
      <c r="AE596" s="1125"/>
      <c r="AF596" s="1125"/>
      <c r="AG596" s="1126"/>
    </row>
    <row r="597" spans="1:33" ht="18.75" customHeight="1" x14ac:dyDescent="0.2">
      <c r="D597" s="1485" t="s">
        <v>234</v>
      </c>
      <c r="E597" s="1486"/>
      <c r="F597" s="1486"/>
      <c r="G597" s="1486"/>
      <c r="H597" s="1486"/>
      <c r="I597" s="1486"/>
      <c r="J597" s="1486"/>
      <c r="K597" s="1486"/>
      <c r="L597" s="1486"/>
      <c r="M597" s="1487"/>
      <c r="N597" s="1132">
        <v>4968</v>
      </c>
      <c r="O597" s="1133"/>
      <c r="P597" s="1133"/>
      <c r="Q597" s="1133"/>
      <c r="R597" s="1133"/>
      <c r="S597" s="1133"/>
      <c r="T597" s="1133"/>
      <c r="U597" s="1133"/>
      <c r="V597" s="1133"/>
      <c r="W597" s="1133"/>
      <c r="X597" s="1093">
        <v>5186.6099999999997</v>
      </c>
      <c r="Y597" s="1094"/>
      <c r="Z597" s="1094"/>
      <c r="AA597" s="1094"/>
      <c r="AB597" s="1094"/>
      <c r="AC597" s="1094"/>
      <c r="AD597" s="1094"/>
      <c r="AE597" s="1094"/>
      <c r="AF597" s="1094"/>
      <c r="AG597" s="1095"/>
    </row>
    <row r="598" spans="1:33" ht="18.75" customHeight="1" x14ac:dyDescent="0.2">
      <c r="D598" s="1074" t="s">
        <v>235</v>
      </c>
      <c r="E598" s="1075"/>
      <c r="F598" s="1075"/>
      <c r="G598" s="1075"/>
      <c r="H598" s="1075"/>
      <c r="I598" s="1075"/>
      <c r="J598" s="1075"/>
      <c r="K598" s="1075"/>
      <c r="L598" s="1075"/>
      <c r="M598" s="1076"/>
      <c r="N598" s="1122">
        <v>13993.5</v>
      </c>
      <c r="O598" s="1108"/>
      <c r="P598" s="1108"/>
      <c r="Q598" s="1108"/>
      <c r="R598" s="1108"/>
      <c r="S598" s="1108"/>
      <c r="T598" s="1108"/>
      <c r="U598" s="1108"/>
      <c r="V598" s="1108"/>
      <c r="W598" s="1108"/>
      <c r="X598" s="1120">
        <v>14865.93</v>
      </c>
      <c r="Y598" s="1121"/>
      <c r="Z598" s="1121"/>
      <c r="AA598" s="1121"/>
      <c r="AB598" s="1121"/>
      <c r="AC598" s="1121"/>
      <c r="AD598" s="1121"/>
      <c r="AE598" s="1121"/>
      <c r="AF598" s="1121"/>
      <c r="AG598" s="1122"/>
    </row>
    <row r="599" spans="1:33" ht="18.75" customHeight="1" x14ac:dyDescent="0.2">
      <c r="D599" s="1074" t="s">
        <v>236</v>
      </c>
      <c r="E599" s="1075"/>
      <c r="F599" s="1075"/>
      <c r="G599" s="1075"/>
      <c r="H599" s="1075"/>
      <c r="I599" s="1075"/>
      <c r="J599" s="1075"/>
      <c r="K599" s="1075"/>
      <c r="L599" s="1075"/>
      <c r="M599" s="1076"/>
      <c r="N599" s="1122"/>
      <c r="O599" s="1108"/>
      <c r="P599" s="1108"/>
      <c r="Q599" s="1108"/>
      <c r="R599" s="1108"/>
      <c r="S599" s="1108"/>
      <c r="T599" s="1108"/>
      <c r="U599" s="1108"/>
      <c r="V599" s="1108"/>
      <c r="W599" s="1108"/>
      <c r="X599" s="1120"/>
      <c r="Y599" s="1121"/>
      <c r="Z599" s="1121"/>
      <c r="AA599" s="1121"/>
      <c r="AB599" s="1121"/>
      <c r="AC599" s="1121"/>
      <c r="AD599" s="1121"/>
      <c r="AE599" s="1121"/>
      <c r="AF599" s="1121"/>
      <c r="AG599" s="1122"/>
    </row>
    <row r="600" spans="1:33" ht="18.75" customHeight="1" x14ac:dyDescent="0.2">
      <c r="D600" s="1074" t="s">
        <v>237</v>
      </c>
      <c r="E600" s="1075"/>
      <c r="F600" s="1075"/>
      <c r="G600" s="1075"/>
      <c r="H600" s="1075"/>
      <c r="I600" s="1075"/>
      <c r="J600" s="1075"/>
      <c r="K600" s="1075"/>
      <c r="L600" s="1075"/>
      <c r="M600" s="1076"/>
      <c r="N600" s="1122"/>
      <c r="O600" s="1108"/>
      <c r="P600" s="1108"/>
      <c r="Q600" s="1108"/>
      <c r="R600" s="1108"/>
      <c r="S600" s="1108"/>
      <c r="T600" s="1108"/>
      <c r="U600" s="1108"/>
      <c r="V600" s="1108"/>
      <c r="W600" s="1108"/>
      <c r="X600" s="1120"/>
      <c r="Y600" s="1121"/>
      <c r="Z600" s="1121"/>
      <c r="AA600" s="1121"/>
      <c r="AB600" s="1121"/>
      <c r="AC600" s="1121"/>
      <c r="AD600" s="1121"/>
      <c r="AE600" s="1121"/>
      <c r="AF600" s="1121"/>
      <c r="AG600" s="1122"/>
    </row>
    <row r="601" spans="1:33" ht="18.75" customHeight="1" x14ac:dyDescent="0.2">
      <c r="D601" s="1071" t="s">
        <v>238</v>
      </c>
      <c r="E601" s="1072"/>
      <c r="F601" s="1072"/>
      <c r="G601" s="1072"/>
      <c r="H601" s="1072"/>
      <c r="I601" s="1072"/>
      <c r="J601" s="1072"/>
      <c r="K601" s="1072"/>
      <c r="L601" s="1072"/>
      <c r="M601" s="1073"/>
      <c r="N601" s="1086">
        <f>SUM(N598:W600)</f>
        <v>13993.5</v>
      </c>
      <c r="O601" s="1443"/>
      <c r="P601" s="1443"/>
      <c r="Q601" s="1443"/>
      <c r="R601" s="1443"/>
      <c r="S601" s="1443"/>
      <c r="T601" s="1443"/>
      <c r="U601" s="1443"/>
      <c r="V601" s="1443"/>
      <c r="W601" s="1443"/>
      <c r="X601" s="1084">
        <v>14865.93</v>
      </c>
      <c r="Y601" s="1085"/>
      <c r="Z601" s="1085"/>
      <c r="AA601" s="1085"/>
      <c r="AB601" s="1085"/>
      <c r="AC601" s="1085"/>
      <c r="AD601" s="1085"/>
      <c r="AE601" s="1085"/>
      <c r="AF601" s="1085"/>
      <c r="AG601" s="1086"/>
    </row>
    <row r="602" spans="1:33" ht="18.75" customHeight="1" x14ac:dyDescent="0.2">
      <c r="D602" s="1071" t="s">
        <v>239</v>
      </c>
      <c r="E602" s="1072"/>
      <c r="F602" s="1072"/>
      <c r="G602" s="1072"/>
      <c r="H602" s="1072"/>
      <c r="I602" s="1072"/>
      <c r="J602" s="1072"/>
      <c r="K602" s="1072"/>
      <c r="L602" s="1072"/>
      <c r="M602" s="1073"/>
      <c r="N602" s="1122">
        <v>-13308.86</v>
      </c>
      <c r="O602" s="1108"/>
      <c r="P602" s="1108"/>
      <c r="Q602" s="1108"/>
      <c r="R602" s="1108"/>
      <c r="S602" s="1108"/>
      <c r="T602" s="1108"/>
      <c r="U602" s="1108"/>
      <c r="V602" s="1108"/>
      <c r="W602" s="1108"/>
      <c r="X602" s="1120">
        <v>-15084.42</v>
      </c>
      <c r="Y602" s="1121"/>
      <c r="Z602" s="1121"/>
      <c r="AA602" s="1121"/>
      <c r="AB602" s="1121"/>
      <c r="AC602" s="1121"/>
      <c r="AD602" s="1121"/>
      <c r="AE602" s="1121"/>
      <c r="AF602" s="1121"/>
      <c r="AG602" s="1122"/>
    </row>
    <row r="603" spans="1:33" ht="18.75" customHeight="1" thickBot="1" x14ac:dyDescent="0.25">
      <c r="D603" s="1427" t="s">
        <v>240</v>
      </c>
      <c r="E603" s="1428"/>
      <c r="F603" s="1428"/>
      <c r="G603" s="1428"/>
      <c r="H603" s="1428"/>
      <c r="I603" s="1428"/>
      <c r="J603" s="1428"/>
      <c r="K603" s="1428"/>
      <c r="L603" s="1428"/>
      <c r="M603" s="1429"/>
      <c r="N603" s="1319">
        <f>N597+N601+N602</f>
        <v>5652.6399999999994</v>
      </c>
      <c r="O603" s="1112"/>
      <c r="P603" s="1112"/>
      <c r="Q603" s="1112"/>
      <c r="R603" s="1112"/>
      <c r="S603" s="1112"/>
      <c r="T603" s="1112"/>
      <c r="U603" s="1112"/>
      <c r="V603" s="1112"/>
      <c r="W603" s="1112"/>
      <c r="X603" s="1129">
        <v>4968.1200000000008</v>
      </c>
      <c r="Y603" s="1130"/>
      <c r="Z603" s="1130"/>
      <c r="AA603" s="1130"/>
      <c r="AB603" s="1130"/>
      <c r="AC603" s="1130"/>
      <c r="AD603" s="1130"/>
      <c r="AE603" s="1130"/>
      <c r="AF603" s="1130"/>
      <c r="AG603" s="1131"/>
    </row>
    <row r="606" spans="1:33" ht="14.25" customHeight="1" x14ac:dyDescent="0.2">
      <c r="D606" s="587" t="s">
        <v>1707</v>
      </c>
    </row>
    <row r="609" spans="1:33" ht="14.25" customHeight="1" x14ac:dyDescent="0.2">
      <c r="D609" s="1077" t="s">
        <v>1349</v>
      </c>
      <c r="E609" s="1077"/>
      <c r="F609" s="1077"/>
      <c r="G609" s="1077"/>
      <c r="H609" s="1077"/>
      <c r="I609" s="1077"/>
      <c r="J609" s="1077"/>
      <c r="K609" s="1077"/>
      <c r="L609" s="1077"/>
      <c r="M609" s="1077"/>
      <c r="N609" s="1077"/>
      <c r="O609" s="1077"/>
      <c r="P609" s="1077"/>
      <c r="Q609" s="1077"/>
      <c r="R609" s="1077"/>
      <c r="S609" s="1077"/>
      <c r="T609" s="1077"/>
      <c r="U609" s="1077"/>
      <c r="V609" s="1077"/>
      <c r="W609" s="1077"/>
      <c r="X609" s="1077"/>
      <c r="Y609" s="1077"/>
      <c r="Z609" s="1077"/>
      <c r="AA609" s="1077"/>
      <c r="AB609" s="1077"/>
      <c r="AC609" s="1077"/>
      <c r="AD609" s="1077"/>
      <c r="AE609" s="1077"/>
      <c r="AF609" s="1077"/>
      <c r="AG609" s="1077"/>
    </row>
    <row r="610" spans="1:33" ht="14.25" customHeight="1" thickBot="1" x14ac:dyDescent="0.25"/>
    <row r="611" spans="1:33" ht="71.25" customHeight="1" thickBot="1" x14ac:dyDescent="0.25">
      <c r="A611" s="598" t="s">
        <v>1352</v>
      </c>
      <c r="C611" s="759"/>
      <c r="D611" s="1124" t="s">
        <v>131</v>
      </c>
      <c r="E611" s="1125"/>
      <c r="F611" s="1125"/>
      <c r="G611" s="1125"/>
      <c r="H611" s="1125"/>
      <c r="I611" s="1125"/>
      <c r="J611" s="1126"/>
      <c r="K611" s="1123" t="s">
        <v>246</v>
      </c>
      <c r="L611" s="1123"/>
      <c r="M611" s="1123"/>
      <c r="N611" s="1123" t="s">
        <v>441</v>
      </c>
      <c r="O611" s="1123"/>
      <c r="P611" s="1123"/>
      <c r="Q611" s="1123"/>
      <c r="R611" s="1123" t="s">
        <v>247</v>
      </c>
      <c r="S611" s="1123"/>
      <c r="T611" s="1123"/>
      <c r="U611" s="1123"/>
      <c r="V611" s="1124" t="s">
        <v>248</v>
      </c>
      <c r="W611" s="1125"/>
      <c r="X611" s="1125"/>
      <c r="Y611" s="1125"/>
      <c r="Z611" s="1124" t="s">
        <v>1708</v>
      </c>
      <c r="AA611" s="1125"/>
      <c r="AB611" s="1125"/>
      <c r="AC611" s="1126"/>
      <c r="AD611" s="1124" t="s">
        <v>249</v>
      </c>
      <c r="AE611" s="1125"/>
      <c r="AF611" s="1125"/>
      <c r="AG611" s="1126"/>
    </row>
    <row r="612" spans="1:33" ht="14.25" customHeight="1" thickBot="1" x14ac:dyDescent="0.25">
      <c r="C612" s="759"/>
      <c r="D612" s="1105" t="s">
        <v>250</v>
      </c>
      <c r="E612" s="1106"/>
      <c r="F612" s="1106"/>
      <c r="G612" s="1106"/>
      <c r="H612" s="1106"/>
      <c r="I612" s="1106"/>
      <c r="J612" s="1106"/>
      <c r="K612" s="1106"/>
      <c r="L612" s="1106"/>
      <c r="M612" s="1106"/>
      <c r="N612" s="1106"/>
      <c r="O612" s="1106"/>
      <c r="P612" s="1106"/>
      <c r="Q612" s="1106"/>
      <c r="R612" s="1106"/>
      <c r="S612" s="1106"/>
      <c r="T612" s="1106"/>
      <c r="U612" s="1106"/>
      <c r="V612" s="1106"/>
      <c r="W612" s="1106"/>
      <c r="X612" s="1106"/>
      <c r="Y612" s="1106"/>
      <c r="Z612" s="1106"/>
      <c r="AA612" s="1106"/>
      <c r="AB612" s="1106"/>
      <c r="AC612" s="1106"/>
      <c r="AD612" s="1106"/>
      <c r="AE612" s="1106"/>
      <c r="AF612" s="1106"/>
      <c r="AG612" s="1107"/>
    </row>
    <row r="613" spans="1:33" ht="14.25" customHeight="1" thickBot="1" x14ac:dyDescent="0.25">
      <c r="C613" s="759"/>
      <c r="D613" s="1470"/>
      <c r="E613" s="1471"/>
      <c r="F613" s="1471"/>
      <c r="G613" s="1471"/>
      <c r="H613" s="1471"/>
      <c r="I613" s="1471"/>
      <c r="J613" s="1472"/>
      <c r="K613" s="1484"/>
      <c r="L613" s="1484"/>
      <c r="M613" s="1484"/>
      <c r="N613" s="1492"/>
      <c r="O613" s="1493"/>
      <c r="P613" s="1493"/>
      <c r="Q613" s="1493"/>
      <c r="R613" s="1339"/>
      <c r="S613" s="1339"/>
      <c r="T613" s="1339"/>
      <c r="U613" s="1339"/>
      <c r="V613" s="1316"/>
      <c r="W613" s="1317"/>
      <c r="X613" s="1317"/>
      <c r="Y613" s="1318"/>
      <c r="Z613" s="1316"/>
      <c r="AA613" s="1317"/>
      <c r="AB613" s="1317"/>
      <c r="AC613" s="1318"/>
      <c r="AD613" s="1290"/>
      <c r="AE613" s="1291"/>
      <c r="AF613" s="1291"/>
      <c r="AG613" s="1292"/>
    </row>
    <row r="614" spans="1:33" ht="14.25" customHeight="1" thickBot="1" x14ac:dyDescent="0.25">
      <c r="C614" s="759"/>
      <c r="D614" s="1473" t="s">
        <v>251</v>
      </c>
      <c r="E614" s="1474"/>
      <c r="F614" s="1474"/>
      <c r="G614" s="1474"/>
      <c r="H614" s="1474"/>
      <c r="I614" s="1474"/>
      <c r="J614" s="1474"/>
      <c r="K614" s="1474"/>
      <c r="L614" s="1474"/>
      <c r="M614" s="1474"/>
      <c r="N614" s="1474"/>
      <c r="O614" s="1474"/>
      <c r="P614" s="1474"/>
      <c r="Q614" s="1474"/>
      <c r="R614" s="1474"/>
      <c r="S614" s="1474"/>
      <c r="T614" s="1474"/>
      <c r="U614" s="1474"/>
      <c r="V614" s="1474"/>
      <c r="W614" s="1474"/>
      <c r="X614" s="1474"/>
      <c r="Y614" s="1474"/>
      <c r="Z614" s="1474"/>
      <c r="AA614" s="1474"/>
      <c r="AB614" s="1474"/>
      <c r="AC614" s="1474"/>
      <c r="AD614" s="1474"/>
      <c r="AE614" s="1474"/>
      <c r="AF614" s="1474"/>
      <c r="AG614" s="1475"/>
    </row>
    <row r="615" spans="1:33" ht="23.25" customHeight="1" thickBot="1" x14ac:dyDescent="0.25">
      <c r="C615" s="759"/>
      <c r="D615" s="1480" t="s">
        <v>2104</v>
      </c>
      <c r="E615" s="1481"/>
      <c r="F615" s="1481"/>
      <c r="G615" s="1481"/>
      <c r="H615" s="1481"/>
      <c r="I615" s="1481"/>
      <c r="J615" s="1481"/>
      <c r="K615" s="1482" t="s">
        <v>2103</v>
      </c>
      <c r="L615" s="1483"/>
      <c r="M615" s="1483"/>
      <c r="N615" s="1488" t="s">
        <v>2156</v>
      </c>
      <c r="O615" s="1489"/>
      <c r="P615" s="1489"/>
      <c r="Q615" s="1490"/>
      <c r="R615" s="1491">
        <v>42490</v>
      </c>
      <c r="S615" s="1483"/>
      <c r="T615" s="1483"/>
      <c r="U615" s="1483"/>
      <c r="V615" s="1467">
        <v>961699.9</v>
      </c>
      <c r="W615" s="1468"/>
      <c r="X615" s="1468"/>
      <c r="Y615" s="1469"/>
      <c r="Z615" s="1467">
        <f>V615</f>
        <v>961699.9</v>
      </c>
      <c r="AA615" s="1468"/>
      <c r="AB615" s="1468"/>
      <c r="AC615" s="1469"/>
      <c r="AD615" s="1464">
        <v>1458772</v>
      </c>
      <c r="AE615" s="1465"/>
      <c r="AF615" s="1465"/>
      <c r="AG615" s="1466"/>
    </row>
    <row r="617" spans="1:33" ht="14.25" customHeight="1" thickBot="1" x14ac:dyDescent="0.25"/>
    <row r="618" spans="1:33" ht="84" customHeight="1" thickBot="1" x14ac:dyDescent="0.25">
      <c r="A618" s="598" t="s">
        <v>1351</v>
      </c>
      <c r="C618" s="759"/>
      <c r="D618" s="1124" t="s">
        <v>131</v>
      </c>
      <c r="E618" s="1125"/>
      <c r="F618" s="1125"/>
      <c r="G618" s="1125"/>
      <c r="H618" s="1125"/>
      <c r="I618" s="1125"/>
      <c r="J618" s="1126"/>
      <c r="K618" s="1123" t="s">
        <v>246</v>
      </c>
      <c r="L618" s="1123"/>
      <c r="M618" s="1123"/>
      <c r="N618" s="1123" t="s">
        <v>441</v>
      </c>
      <c r="O618" s="1123"/>
      <c r="P618" s="1123"/>
      <c r="Q618" s="1123"/>
      <c r="R618" s="1123" t="s">
        <v>247</v>
      </c>
      <c r="S618" s="1123"/>
      <c r="T618" s="1123"/>
      <c r="U618" s="1123"/>
      <c r="V618" s="1124" t="s">
        <v>248</v>
      </c>
      <c r="W618" s="1125"/>
      <c r="X618" s="1125"/>
      <c r="Y618" s="1125"/>
      <c r="Z618" s="1124" t="s">
        <v>1708</v>
      </c>
      <c r="AA618" s="1125"/>
      <c r="AB618" s="1125"/>
      <c r="AC618" s="1126"/>
      <c r="AD618" s="1124" t="s">
        <v>249</v>
      </c>
      <c r="AE618" s="1125"/>
      <c r="AF618" s="1125"/>
      <c r="AG618" s="1126"/>
    </row>
    <row r="619" spans="1:33" ht="14.25" customHeight="1" thickBot="1" x14ac:dyDescent="0.25">
      <c r="C619" s="759"/>
      <c r="D619" s="1105" t="s">
        <v>1350</v>
      </c>
      <c r="E619" s="1106"/>
      <c r="F619" s="1106"/>
      <c r="G619" s="1106"/>
      <c r="H619" s="1106"/>
      <c r="I619" s="1106"/>
      <c r="J619" s="1106"/>
      <c r="K619" s="1106"/>
      <c r="L619" s="1106"/>
      <c r="M619" s="1106"/>
      <c r="N619" s="1106"/>
      <c r="O619" s="1106"/>
      <c r="P619" s="1106"/>
      <c r="Q619" s="1106"/>
      <c r="R619" s="1106"/>
      <c r="S619" s="1106"/>
      <c r="T619" s="1106"/>
      <c r="U619" s="1106"/>
      <c r="V619" s="1106"/>
      <c r="W619" s="1106"/>
      <c r="X619" s="1106"/>
      <c r="Y619" s="1106"/>
      <c r="Z619" s="1106"/>
      <c r="AA619" s="1106"/>
      <c r="AB619" s="1106"/>
      <c r="AC619" s="1106"/>
      <c r="AD619" s="1106"/>
      <c r="AE619" s="1106"/>
      <c r="AF619" s="1106"/>
      <c r="AG619" s="1107"/>
    </row>
    <row r="620" spans="1:33" ht="14.25" customHeight="1" x14ac:dyDescent="0.2">
      <c r="C620" s="759"/>
      <c r="D620" s="1334" t="s">
        <v>2137</v>
      </c>
      <c r="E620" s="1335"/>
      <c r="F620" s="1335"/>
      <c r="G620" s="1335"/>
      <c r="H620" s="1335"/>
      <c r="I620" s="1335"/>
      <c r="J620" s="1336"/>
      <c r="K620" s="1337" t="s">
        <v>2103</v>
      </c>
      <c r="L620" s="1338"/>
      <c r="M620" s="1338"/>
      <c r="N620" s="1476"/>
      <c r="O620" s="1477"/>
      <c r="P620" s="1477"/>
      <c r="Q620" s="1477"/>
      <c r="R620" s="1478">
        <v>42623</v>
      </c>
      <c r="S620" s="1479"/>
      <c r="T620" s="1479"/>
      <c r="U620" s="1479"/>
      <c r="V620" s="1497">
        <v>200000</v>
      </c>
      <c r="W620" s="1498"/>
      <c r="X620" s="1498"/>
      <c r="Y620" s="1499"/>
      <c r="Z620" s="1497">
        <f>V620</f>
        <v>200000</v>
      </c>
      <c r="AA620" s="1498"/>
      <c r="AB620" s="1498"/>
      <c r="AC620" s="1499"/>
      <c r="AD620" s="1500">
        <v>200000</v>
      </c>
      <c r="AE620" s="1501"/>
      <c r="AF620" s="1501"/>
      <c r="AG620" s="1502"/>
    </row>
    <row r="621" spans="1:33" ht="14.25" customHeight="1" thickBot="1" x14ac:dyDescent="0.25">
      <c r="C621" s="759"/>
      <c r="D621" s="1492"/>
      <c r="E621" s="1493"/>
      <c r="F621" s="1493"/>
      <c r="G621" s="1493"/>
      <c r="H621" s="1493"/>
      <c r="I621" s="1493"/>
      <c r="J621" s="1496"/>
      <c r="K621" s="1484"/>
      <c r="L621" s="1484"/>
      <c r="M621" s="1484"/>
      <c r="N621" s="1492"/>
      <c r="O621" s="1493"/>
      <c r="P621" s="1493"/>
      <c r="Q621" s="1493"/>
      <c r="R621" s="1339"/>
      <c r="S621" s="1339"/>
      <c r="T621" s="1339"/>
      <c r="U621" s="1339"/>
      <c r="V621" s="1316"/>
      <c r="W621" s="1317"/>
      <c r="X621" s="1317"/>
      <c r="Y621" s="1318"/>
      <c r="Z621" s="1316"/>
      <c r="AA621" s="1317"/>
      <c r="AB621" s="1317"/>
      <c r="AC621" s="1318"/>
      <c r="AD621" s="1290"/>
      <c r="AE621" s="1291"/>
      <c r="AF621" s="1291"/>
      <c r="AG621" s="1292"/>
    </row>
    <row r="623" spans="1:33" ht="14.25" customHeight="1" x14ac:dyDescent="0.2">
      <c r="E623" s="757" t="s">
        <v>2173</v>
      </c>
    </row>
    <row r="624" spans="1:33" ht="14.25" customHeight="1" x14ac:dyDescent="0.2">
      <c r="E624" s="757" t="s">
        <v>2174</v>
      </c>
    </row>
    <row r="626" spans="1:33" ht="14.25" customHeight="1" x14ac:dyDescent="0.2">
      <c r="D626" s="1276" t="s">
        <v>2126</v>
      </c>
      <c r="E626" s="1077"/>
      <c r="F626" s="1077"/>
      <c r="G626" s="1077"/>
      <c r="H626" s="1077"/>
      <c r="I626" s="1077"/>
      <c r="J626" s="1077"/>
      <c r="K626" s="1077"/>
      <c r="L626" s="1077"/>
      <c r="M626" s="1077"/>
      <c r="N626" s="1077"/>
      <c r="O626" s="1077"/>
      <c r="P626" s="1077"/>
      <c r="Q626" s="1077"/>
      <c r="R626" s="1077"/>
      <c r="S626" s="1077"/>
      <c r="T626" s="1077"/>
      <c r="U626" s="1077"/>
      <c r="V626" s="1077"/>
      <c r="W626" s="1077"/>
      <c r="X626" s="1077"/>
      <c r="Y626" s="1077"/>
      <c r="Z626" s="1077"/>
      <c r="AA626" s="1077"/>
      <c r="AB626" s="1077"/>
      <c r="AC626" s="1077"/>
      <c r="AD626" s="1077"/>
      <c r="AE626" s="1077"/>
      <c r="AF626" s="1077"/>
      <c r="AG626" s="1077"/>
    </row>
    <row r="628" spans="1:33" ht="14.25" customHeight="1" x14ac:dyDescent="0.2">
      <c r="D628" s="1012" t="s">
        <v>2105</v>
      </c>
      <c r="E628" s="1016" t="s">
        <v>2139</v>
      </c>
      <c r="F628" s="632"/>
      <c r="G628" s="632"/>
      <c r="H628" s="632"/>
      <c r="I628" s="632"/>
      <c r="J628" s="632"/>
      <c r="K628" s="632"/>
      <c r="L628" s="632"/>
      <c r="M628" s="632"/>
      <c r="N628" s="632"/>
      <c r="O628" s="632"/>
      <c r="P628" s="632"/>
      <c r="Q628" s="632"/>
      <c r="R628" s="632"/>
      <c r="S628" s="632"/>
      <c r="T628" s="632"/>
      <c r="U628" s="632"/>
      <c r="V628" s="632"/>
      <c r="W628" s="632"/>
      <c r="X628" s="632"/>
      <c r="Y628" s="632"/>
      <c r="Z628" s="632"/>
      <c r="AA628" s="632"/>
      <c r="AB628" s="632"/>
      <c r="AC628" s="632"/>
      <c r="AD628" s="632"/>
    </row>
    <row r="629" spans="1:33" ht="14.25" customHeight="1" x14ac:dyDescent="0.2">
      <c r="D629" s="1012"/>
      <c r="E629" s="1018" t="s">
        <v>2138</v>
      </c>
      <c r="F629" s="632"/>
      <c r="G629" s="632"/>
      <c r="H629" s="632"/>
      <c r="I629" s="632"/>
      <c r="J629" s="632"/>
      <c r="K629" s="632"/>
      <c r="L629" s="632"/>
      <c r="M629" s="632"/>
      <c r="N629" s="632"/>
      <c r="O629" s="632"/>
      <c r="P629" s="632"/>
      <c r="Q629" s="632"/>
      <c r="R629" s="632"/>
      <c r="S629" s="632"/>
      <c r="T629" s="632"/>
      <c r="U629" s="632"/>
      <c r="V629" s="632"/>
      <c r="W629" s="632"/>
      <c r="X629" s="632"/>
      <c r="Y629" s="632"/>
      <c r="Z629" s="632"/>
      <c r="AA629" s="632"/>
      <c r="AB629" s="632"/>
      <c r="AC629" s="632"/>
      <c r="AD629" s="632"/>
    </row>
    <row r="630" spans="1:33" ht="14.25" customHeight="1" x14ac:dyDescent="0.2">
      <c r="D630" s="1019" t="s">
        <v>496</v>
      </c>
      <c r="E630" s="757" t="s">
        <v>2140</v>
      </c>
      <c r="F630" s="632"/>
      <c r="G630" s="632"/>
      <c r="H630" s="632"/>
      <c r="I630" s="632"/>
      <c r="J630" s="632"/>
      <c r="K630" s="632"/>
      <c r="L630" s="632"/>
      <c r="M630" s="632"/>
      <c r="N630" s="632"/>
      <c r="O630" s="632"/>
      <c r="P630" s="632"/>
      <c r="Q630" s="632"/>
      <c r="R630" s="632"/>
      <c r="S630" s="632"/>
      <c r="T630" s="632"/>
      <c r="U630" s="632"/>
      <c r="V630" s="632"/>
      <c r="W630" s="632"/>
      <c r="X630" s="632"/>
      <c r="Y630" s="632"/>
      <c r="Z630" s="632"/>
      <c r="AA630" s="632"/>
      <c r="AB630" s="632"/>
      <c r="AC630" s="632"/>
      <c r="AD630" s="632"/>
    </row>
    <row r="631" spans="1:33" ht="14.25" customHeight="1" x14ac:dyDescent="0.2">
      <c r="D631" s="1019" t="s">
        <v>499</v>
      </c>
      <c r="E631" s="757" t="s">
        <v>2141</v>
      </c>
    </row>
    <row r="632" spans="1:33" ht="14.25" customHeight="1" x14ac:dyDescent="0.2">
      <c r="D632" s="1276" t="s">
        <v>2142</v>
      </c>
      <c r="E632" s="1276"/>
      <c r="F632" s="1276"/>
      <c r="G632" s="1276"/>
      <c r="H632" s="1276"/>
      <c r="I632" s="1276"/>
      <c r="J632" s="1276"/>
      <c r="K632" s="1276"/>
      <c r="L632" s="1276"/>
      <c r="M632" s="1276"/>
      <c r="N632" s="1276"/>
      <c r="O632" s="1276"/>
      <c r="P632" s="1276"/>
      <c r="Q632" s="1276"/>
      <c r="R632" s="1276"/>
      <c r="S632" s="1276"/>
      <c r="T632" s="1276"/>
      <c r="U632" s="1276"/>
      <c r="V632" s="1276"/>
      <c r="W632" s="1276"/>
      <c r="X632" s="1276"/>
      <c r="Y632" s="1276"/>
      <c r="Z632" s="1276"/>
      <c r="AA632" s="1276"/>
      <c r="AB632" s="1276"/>
      <c r="AC632" s="1276"/>
      <c r="AD632" s="1276"/>
      <c r="AE632" s="1276"/>
      <c r="AF632" s="1276"/>
      <c r="AG632" s="1276"/>
    </row>
    <row r="633" spans="1:33" ht="14.25" customHeight="1" x14ac:dyDescent="0.25">
      <c r="D633" s="615"/>
      <c r="E633"/>
      <c r="F633"/>
      <c r="G633"/>
    </row>
    <row r="634" spans="1:33" ht="14.25" customHeight="1" x14ac:dyDescent="0.2">
      <c r="D634" s="587" t="s">
        <v>1709</v>
      </c>
    </row>
    <row r="636" spans="1:33" ht="14.25" customHeight="1" x14ac:dyDescent="0.2">
      <c r="D636" s="1077" t="s">
        <v>1354</v>
      </c>
      <c r="E636" s="1077"/>
      <c r="F636" s="1077"/>
      <c r="G636" s="1077"/>
      <c r="H636" s="1077"/>
      <c r="I636" s="1077"/>
      <c r="J636" s="1077"/>
      <c r="K636" s="1077"/>
      <c r="L636" s="1077"/>
      <c r="M636" s="1077"/>
      <c r="N636" s="1077"/>
      <c r="O636" s="1077"/>
      <c r="P636" s="1077"/>
      <c r="Q636" s="1077"/>
      <c r="R636" s="1077"/>
      <c r="S636" s="1077"/>
      <c r="T636" s="1077"/>
      <c r="U636" s="1077"/>
      <c r="V636" s="1077"/>
      <c r="W636" s="1077"/>
      <c r="X636" s="1077"/>
      <c r="Y636" s="1077"/>
      <c r="Z636" s="1077"/>
      <c r="AA636" s="1077"/>
      <c r="AB636" s="1077"/>
      <c r="AC636" s="1077"/>
      <c r="AD636" s="1077"/>
      <c r="AE636" s="1077"/>
      <c r="AF636" s="1077"/>
      <c r="AG636" s="1077"/>
    </row>
    <row r="637" spans="1:33" ht="14.25" customHeight="1" thickBot="1" x14ac:dyDescent="0.25"/>
    <row r="638" spans="1:33" ht="27" customHeight="1" thickBot="1" x14ac:dyDescent="0.25">
      <c r="A638" s="598">
        <v>31</v>
      </c>
      <c r="D638" s="1124" t="s">
        <v>131</v>
      </c>
      <c r="E638" s="1125"/>
      <c r="F638" s="1125"/>
      <c r="G638" s="1125"/>
      <c r="H638" s="1125"/>
      <c r="I638" s="1125"/>
      <c r="J638" s="1125"/>
      <c r="K638" s="1125"/>
      <c r="L638" s="1125"/>
      <c r="M638" s="1126"/>
      <c r="N638" s="1494" t="s">
        <v>2</v>
      </c>
      <c r="O638" s="1494"/>
      <c r="P638" s="1494"/>
      <c r="Q638" s="1494"/>
      <c r="R638" s="1494"/>
      <c r="S638" s="1494"/>
      <c r="T638" s="1494"/>
      <c r="U638" s="1494"/>
      <c r="V638" s="1494"/>
      <c r="W638" s="1494"/>
      <c r="X638" s="1124" t="s">
        <v>3</v>
      </c>
      <c r="Y638" s="1125"/>
      <c r="Z638" s="1125"/>
      <c r="AA638" s="1125"/>
      <c r="AB638" s="1125"/>
      <c r="AC638" s="1125"/>
      <c r="AD638" s="1125"/>
      <c r="AE638" s="1125"/>
      <c r="AF638" s="1125"/>
      <c r="AG638" s="1126"/>
    </row>
    <row r="639" spans="1:33" ht="27" customHeight="1" thickBot="1" x14ac:dyDescent="0.25">
      <c r="D639" s="1099" t="s">
        <v>1355</v>
      </c>
      <c r="E639" s="1100"/>
      <c r="F639" s="1100"/>
      <c r="G639" s="1100"/>
      <c r="H639" s="1100"/>
      <c r="I639" s="1100"/>
      <c r="J639" s="1100"/>
      <c r="K639" s="1100"/>
      <c r="L639" s="1100"/>
      <c r="M639" s="1101"/>
      <c r="N639" s="1452"/>
      <c r="O639" s="1452"/>
      <c r="P639" s="1452"/>
      <c r="Q639" s="1452"/>
      <c r="R639" s="1452"/>
      <c r="S639" s="1452"/>
      <c r="T639" s="1452"/>
      <c r="U639" s="1452"/>
      <c r="V639" s="1452"/>
      <c r="W639" s="1452"/>
      <c r="X639" s="1235"/>
      <c r="Y639" s="1236"/>
      <c r="Z639" s="1236"/>
      <c r="AA639" s="1236"/>
      <c r="AB639" s="1236"/>
      <c r="AC639" s="1236"/>
      <c r="AD639" s="1236"/>
      <c r="AE639" s="1236"/>
      <c r="AF639" s="1236"/>
      <c r="AG639" s="1237"/>
    </row>
    <row r="640" spans="1:33" ht="27" customHeight="1" thickBot="1" x14ac:dyDescent="0.25">
      <c r="D640" s="1099" t="s">
        <v>1356</v>
      </c>
      <c r="E640" s="1100"/>
      <c r="F640" s="1100"/>
      <c r="G640" s="1100"/>
      <c r="H640" s="1100"/>
      <c r="I640" s="1100"/>
      <c r="J640" s="1100"/>
      <c r="K640" s="1100"/>
      <c r="L640" s="1100"/>
      <c r="M640" s="1101"/>
      <c r="N640" s="1452"/>
      <c r="O640" s="1452"/>
      <c r="P640" s="1452"/>
      <c r="Q640" s="1452"/>
      <c r="R640" s="1452"/>
      <c r="S640" s="1452"/>
      <c r="T640" s="1452"/>
      <c r="U640" s="1452"/>
      <c r="V640" s="1452"/>
      <c r="W640" s="1452"/>
      <c r="X640" s="1235"/>
      <c r="Y640" s="1236"/>
      <c r="Z640" s="1236"/>
      <c r="AA640" s="1236"/>
      <c r="AB640" s="1236"/>
      <c r="AC640" s="1236"/>
      <c r="AD640" s="1236"/>
      <c r="AE640" s="1236"/>
      <c r="AF640" s="1236"/>
      <c r="AG640" s="1237"/>
    </row>
    <row r="641" spans="1:33" ht="27" customHeight="1" thickBot="1" x14ac:dyDescent="0.25">
      <c r="D641" s="1099" t="s">
        <v>446</v>
      </c>
      <c r="E641" s="1100"/>
      <c r="F641" s="1100"/>
      <c r="G641" s="1100"/>
      <c r="H641" s="1100"/>
      <c r="I641" s="1100"/>
      <c r="J641" s="1100"/>
      <c r="K641" s="1100"/>
      <c r="L641" s="1100"/>
      <c r="M641" s="1101"/>
      <c r="N641" s="1503">
        <v>1212408</v>
      </c>
      <c r="O641" s="1503"/>
      <c r="P641" s="1503"/>
      <c r="Q641" s="1503"/>
      <c r="R641" s="1503"/>
      <c r="S641" s="1503"/>
      <c r="T641" s="1503"/>
      <c r="U641" s="1503"/>
      <c r="V641" s="1503"/>
      <c r="W641" s="1503"/>
      <c r="X641" s="1235">
        <v>167357</v>
      </c>
      <c r="Y641" s="1236"/>
      <c r="Z641" s="1236"/>
      <c r="AA641" s="1236"/>
      <c r="AB641" s="1236"/>
      <c r="AC641" s="1236"/>
      <c r="AD641" s="1236"/>
      <c r="AE641" s="1236"/>
      <c r="AF641" s="1236"/>
      <c r="AG641" s="1237"/>
    </row>
    <row r="642" spans="1:33" ht="25.5" customHeight="1" x14ac:dyDescent="0.2">
      <c r="D642" s="1260" t="s">
        <v>2106</v>
      </c>
      <c r="E642" s="1110"/>
      <c r="F642" s="1110"/>
      <c r="G642" s="1110"/>
      <c r="H642" s="1110"/>
      <c r="I642" s="1110"/>
      <c r="J642" s="1110"/>
      <c r="K642" s="1110"/>
      <c r="L642" s="1110"/>
      <c r="M642" s="1111"/>
      <c r="N642" s="1133">
        <v>1212408</v>
      </c>
      <c r="O642" s="1133"/>
      <c r="P642" s="1133"/>
      <c r="Q642" s="1133"/>
      <c r="R642" s="1133"/>
      <c r="S642" s="1133"/>
      <c r="T642" s="1133"/>
      <c r="U642" s="1133"/>
      <c r="V642" s="1133"/>
      <c r="W642" s="1133"/>
      <c r="X642" s="1093">
        <v>167357</v>
      </c>
      <c r="Y642" s="1094"/>
      <c r="Z642" s="1094"/>
      <c r="AA642" s="1094"/>
      <c r="AB642" s="1094"/>
      <c r="AC642" s="1094"/>
      <c r="AD642" s="1094"/>
      <c r="AE642" s="1094"/>
      <c r="AF642" s="1094"/>
      <c r="AG642" s="1095"/>
    </row>
    <row r="643" spans="1:33" ht="25.5" customHeight="1" thickBot="1" x14ac:dyDescent="0.25">
      <c r="D643" s="1508"/>
      <c r="E643" s="1505"/>
      <c r="F643" s="1505"/>
      <c r="G643" s="1505"/>
      <c r="H643" s="1505"/>
      <c r="I643" s="1505"/>
      <c r="J643" s="1505"/>
      <c r="K643" s="1505"/>
      <c r="L643" s="1505"/>
      <c r="M643" s="1506"/>
      <c r="N643" s="1507"/>
      <c r="O643" s="1507"/>
      <c r="P643" s="1507"/>
      <c r="Q643" s="1507"/>
      <c r="R643" s="1507"/>
      <c r="S643" s="1507"/>
      <c r="T643" s="1507"/>
      <c r="U643" s="1507"/>
      <c r="V643" s="1507"/>
      <c r="W643" s="1507"/>
      <c r="X643" s="1117"/>
      <c r="Y643" s="1118"/>
      <c r="Z643" s="1118"/>
      <c r="AA643" s="1118"/>
      <c r="AB643" s="1118"/>
      <c r="AC643" s="1118"/>
      <c r="AD643" s="1118"/>
      <c r="AE643" s="1118"/>
      <c r="AF643" s="1118"/>
      <c r="AG643" s="1119"/>
    </row>
    <row r="644" spans="1:33" ht="27" customHeight="1" thickBot="1" x14ac:dyDescent="0.25">
      <c r="D644" s="1099" t="s">
        <v>447</v>
      </c>
      <c r="E644" s="1100"/>
      <c r="F644" s="1100"/>
      <c r="G644" s="1100"/>
      <c r="H644" s="1100"/>
      <c r="I644" s="1100"/>
      <c r="J644" s="1100"/>
      <c r="K644" s="1100"/>
      <c r="L644" s="1100"/>
      <c r="M644" s="1101"/>
      <c r="N644" s="1503">
        <v>525771</v>
      </c>
      <c r="O644" s="1503"/>
      <c r="P644" s="1503"/>
      <c r="Q644" s="1503"/>
      <c r="R644" s="1503"/>
      <c r="S644" s="1503"/>
      <c r="T644" s="1503"/>
      <c r="U644" s="1503"/>
      <c r="V644" s="1503"/>
      <c r="W644" s="1503"/>
      <c r="X644" s="1235">
        <v>66605</v>
      </c>
      <c r="Y644" s="1236"/>
      <c r="Z644" s="1236"/>
      <c r="AA644" s="1236"/>
      <c r="AB644" s="1236"/>
      <c r="AC644" s="1236"/>
      <c r="AD644" s="1236"/>
      <c r="AE644" s="1236"/>
      <c r="AF644" s="1236"/>
      <c r="AG644" s="1237"/>
    </row>
    <row r="645" spans="1:33" ht="25.5" customHeight="1" x14ac:dyDescent="0.2">
      <c r="D645" s="1260" t="s">
        <v>2106</v>
      </c>
      <c r="E645" s="1110"/>
      <c r="F645" s="1110"/>
      <c r="G645" s="1110"/>
      <c r="H645" s="1110"/>
      <c r="I645" s="1110"/>
      <c r="J645" s="1110"/>
      <c r="K645" s="1110"/>
      <c r="L645" s="1110"/>
      <c r="M645" s="1111"/>
      <c r="N645" s="1133">
        <v>525771</v>
      </c>
      <c r="O645" s="1133"/>
      <c r="P645" s="1133"/>
      <c r="Q645" s="1133"/>
      <c r="R645" s="1133"/>
      <c r="S645" s="1133"/>
      <c r="T645" s="1133"/>
      <c r="U645" s="1133"/>
      <c r="V645" s="1133"/>
      <c r="W645" s="1133"/>
      <c r="X645" s="1456">
        <v>66605</v>
      </c>
      <c r="Y645" s="1094"/>
      <c r="Z645" s="1094"/>
      <c r="AA645" s="1094"/>
      <c r="AB645" s="1094"/>
      <c r="AC645" s="1094"/>
      <c r="AD645" s="1094"/>
      <c r="AE645" s="1094"/>
      <c r="AF645" s="1094"/>
      <c r="AG645" s="1095"/>
    </row>
    <row r="646" spans="1:33" ht="25.5" customHeight="1" x14ac:dyDescent="0.2">
      <c r="D646" s="1504"/>
      <c r="E646" s="1505"/>
      <c r="F646" s="1505"/>
      <c r="G646" s="1505"/>
      <c r="H646" s="1505"/>
      <c r="I646" s="1505"/>
      <c r="J646" s="1505"/>
      <c r="K646" s="1505"/>
      <c r="L646" s="1505"/>
      <c r="M646" s="1506"/>
      <c r="N646" s="1507"/>
      <c r="O646" s="1507"/>
      <c r="P646" s="1507"/>
      <c r="Q646" s="1507"/>
      <c r="R646" s="1507"/>
      <c r="S646" s="1507"/>
      <c r="T646" s="1507"/>
      <c r="U646" s="1507"/>
      <c r="V646" s="1507"/>
      <c r="W646" s="1507"/>
      <c r="X646" s="1117"/>
      <c r="Y646" s="1118"/>
      <c r="Z646" s="1118"/>
      <c r="AA646" s="1118"/>
      <c r="AB646" s="1118"/>
      <c r="AC646" s="1118"/>
      <c r="AD646" s="1118"/>
      <c r="AE646" s="1118"/>
      <c r="AF646" s="1118"/>
      <c r="AG646" s="1119"/>
    </row>
    <row r="649" spans="1:33" ht="14.25" hidden="1" customHeight="1" x14ac:dyDescent="0.2"/>
    <row r="650" spans="1:33" ht="14.25" customHeight="1" x14ac:dyDescent="0.2">
      <c r="D650" s="587" t="s">
        <v>1710</v>
      </c>
    </row>
    <row r="652" spans="1:33" ht="14.25" customHeight="1" x14ac:dyDescent="0.2">
      <c r="D652" s="1077" t="s">
        <v>1339</v>
      </c>
      <c r="E652" s="1077"/>
      <c r="F652" s="1077"/>
      <c r="G652" s="1077"/>
      <c r="H652" s="1077"/>
      <c r="I652" s="1077"/>
      <c r="J652" s="1077"/>
      <c r="K652" s="1077"/>
      <c r="L652" s="1077"/>
      <c r="M652" s="1077"/>
      <c r="N652" s="1077"/>
      <c r="O652" s="1077"/>
      <c r="P652" s="1077"/>
      <c r="Q652" s="1077"/>
      <c r="R652" s="1077"/>
      <c r="S652" s="1077"/>
      <c r="T652" s="1077"/>
      <c r="U652" s="1077"/>
      <c r="V652" s="1077"/>
      <c r="W652" s="1077"/>
      <c r="X652" s="1077"/>
      <c r="Y652" s="1077"/>
      <c r="Z652" s="1077"/>
      <c r="AA652" s="1077"/>
      <c r="AB652" s="1077"/>
      <c r="AC652" s="1077"/>
      <c r="AD652" s="1077"/>
      <c r="AE652" s="1077"/>
      <c r="AF652" s="1077"/>
      <c r="AG652" s="1077"/>
    </row>
    <row r="653" spans="1:33" ht="14.25" customHeight="1" thickBot="1" x14ac:dyDescent="0.25"/>
    <row r="654" spans="1:33" ht="25.5" customHeight="1" thickBot="1" x14ac:dyDescent="0.25">
      <c r="A654" s="598">
        <v>34</v>
      </c>
      <c r="D654" s="1164" t="s">
        <v>1</v>
      </c>
      <c r="E654" s="1165"/>
      <c r="F654" s="1165"/>
      <c r="G654" s="1165"/>
      <c r="H654" s="1165"/>
      <c r="I654" s="1166"/>
      <c r="J654" s="1123" t="s">
        <v>2</v>
      </c>
      <c r="K654" s="1123"/>
      <c r="L654" s="1123"/>
      <c r="M654" s="1123"/>
      <c r="N654" s="1123"/>
      <c r="O654" s="1123"/>
      <c r="P654" s="1123"/>
      <c r="Q654" s="1123"/>
      <c r="R654" s="1123"/>
      <c r="S654" s="1123"/>
      <c r="T654" s="1123"/>
      <c r="U654" s="1123"/>
      <c r="V654" s="1124" t="s">
        <v>3</v>
      </c>
      <c r="W654" s="1125"/>
      <c r="X654" s="1125"/>
      <c r="Y654" s="1125"/>
      <c r="Z654" s="1125"/>
      <c r="AA654" s="1125"/>
      <c r="AB654" s="1125"/>
      <c r="AC654" s="1125"/>
      <c r="AD654" s="1125"/>
      <c r="AE654" s="1125"/>
      <c r="AF654" s="1125"/>
      <c r="AG654" s="1126"/>
    </row>
    <row r="655" spans="1:33" ht="14.25" customHeight="1" thickBot="1" x14ac:dyDescent="0.25">
      <c r="D655" s="1509"/>
      <c r="E655" s="1510"/>
      <c r="F655" s="1510"/>
      <c r="G655" s="1510"/>
      <c r="H655" s="1510"/>
      <c r="I655" s="1511"/>
      <c r="J655" s="1333" t="s">
        <v>184</v>
      </c>
      <c r="K655" s="1333"/>
      <c r="L655" s="1333"/>
      <c r="M655" s="1333"/>
      <c r="N655" s="1333"/>
      <c r="O655" s="1333"/>
      <c r="P655" s="1333"/>
      <c r="Q655" s="1333"/>
      <c r="R655" s="1333"/>
      <c r="S655" s="1333"/>
      <c r="T655" s="1333"/>
      <c r="U655" s="1333"/>
      <c r="V655" s="1186" t="s">
        <v>184</v>
      </c>
      <c r="W655" s="1187"/>
      <c r="X655" s="1187"/>
      <c r="Y655" s="1187"/>
      <c r="Z655" s="1187"/>
      <c r="AA655" s="1187"/>
      <c r="AB655" s="1187"/>
      <c r="AC655" s="1187"/>
      <c r="AD655" s="1187"/>
      <c r="AE655" s="1187"/>
      <c r="AF655" s="1187"/>
      <c r="AG655" s="1188"/>
    </row>
    <row r="656" spans="1:33" ht="40.5" customHeight="1" thickBot="1" x14ac:dyDescent="0.25">
      <c r="D656" s="1167"/>
      <c r="E656" s="1168"/>
      <c r="F656" s="1168"/>
      <c r="G656" s="1168"/>
      <c r="H656" s="1168"/>
      <c r="I656" s="1169"/>
      <c r="J656" s="1123" t="s">
        <v>185</v>
      </c>
      <c r="K656" s="1123"/>
      <c r="L656" s="1123"/>
      <c r="M656" s="1123"/>
      <c r="N656" s="1123" t="s">
        <v>186</v>
      </c>
      <c r="O656" s="1123"/>
      <c r="P656" s="1123"/>
      <c r="Q656" s="1123"/>
      <c r="R656" s="1123" t="s">
        <v>187</v>
      </c>
      <c r="S656" s="1123"/>
      <c r="T656" s="1123"/>
      <c r="U656" s="1123"/>
      <c r="V656" s="1123" t="s">
        <v>185</v>
      </c>
      <c r="W656" s="1123"/>
      <c r="X656" s="1123"/>
      <c r="Y656" s="1123"/>
      <c r="Z656" s="1123" t="s">
        <v>186</v>
      </c>
      <c r="AA656" s="1123"/>
      <c r="AB656" s="1123"/>
      <c r="AC656" s="1123"/>
      <c r="AD656" s="1124" t="s">
        <v>187</v>
      </c>
      <c r="AE656" s="1125"/>
      <c r="AF656" s="1125"/>
      <c r="AG656" s="1126"/>
    </row>
    <row r="657" spans="4:33" ht="14.25" customHeight="1" x14ac:dyDescent="0.2">
      <c r="D657" s="1430" t="s">
        <v>188</v>
      </c>
      <c r="E657" s="1431"/>
      <c r="F657" s="1431"/>
      <c r="G657" s="1431"/>
      <c r="H657" s="1431"/>
      <c r="I657" s="1432"/>
      <c r="J657" s="1266">
        <v>827204.73</v>
      </c>
      <c r="K657" s="1266"/>
      <c r="L657" s="1266"/>
      <c r="M657" s="1266"/>
      <c r="N657" s="1266">
        <v>2134396.86</v>
      </c>
      <c r="O657" s="1266"/>
      <c r="P657" s="1266"/>
      <c r="Q657" s="1266"/>
      <c r="R657" s="1199"/>
      <c r="S657" s="1199"/>
      <c r="T657" s="1199"/>
      <c r="U657" s="1199"/>
      <c r="V657" s="1266">
        <v>86170.81</v>
      </c>
      <c r="W657" s="1266"/>
      <c r="X657" s="1266"/>
      <c r="Y657" s="1266"/>
      <c r="Z657" s="1266">
        <v>47307.07</v>
      </c>
      <c r="AA657" s="1266"/>
      <c r="AB657" s="1266"/>
      <c r="AC657" s="1266"/>
      <c r="AD657" s="1093"/>
      <c r="AE657" s="1094"/>
      <c r="AF657" s="1094"/>
      <c r="AG657" s="1095"/>
    </row>
    <row r="658" spans="4:33" ht="14.25" customHeight="1" x14ac:dyDescent="0.2">
      <c r="D658" s="1283" t="s">
        <v>273</v>
      </c>
      <c r="E658" s="1284"/>
      <c r="F658" s="1284"/>
      <c r="G658" s="1284"/>
      <c r="H658" s="1284"/>
      <c r="I658" s="1285"/>
      <c r="J658" s="1228">
        <v>89868.09</v>
      </c>
      <c r="K658" s="1228"/>
      <c r="L658" s="1228"/>
      <c r="M658" s="1228"/>
      <c r="N658" s="1228">
        <v>118357.35</v>
      </c>
      <c r="O658" s="1228"/>
      <c r="P658" s="1228"/>
      <c r="Q658" s="1228"/>
      <c r="R658" s="1108"/>
      <c r="S658" s="1108"/>
      <c r="T658" s="1108"/>
      <c r="U658" s="1108"/>
      <c r="V658" s="1228">
        <v>10874.27</v>
      </c>
      <c r="W658" s="1228"/>
      <c r="X658" s="1228"/>
      <c r="Y658" s="1228"/>
      <c r="Z658" s="1228">
        <v>2225.39</v>
      </c>
      <c r="AA658" s="1228"/>
      <c r="AB658" s="1228"/>
      <c r="AC658" s="1228"/>
      <c r="AD658" s="1120"/>
      <c r="AE658" s="1121"/>
      <c r="AF658" s="1121"/>
      <c r="AG658" s="1122"/>
    </row>
    <row r="659" spans="4:33" ht="14.25" customHeight="1" thickBot="1" x14ac:dyDescent="0.25">
      <c r="D659" s="1427" t="s">
        <v>14</v>
      </c>
      <c r="E659" s="1428"/>
      <c r="F659" s="1428"/>
      <c r="G659" s="1428"/>
      <c r="H659" s="1428"/>
      <c r="I659" s="1429"/>
      <c r="J659" s="1112">
        <f>SUM(J657:M658)</f>
        <v>917072.82</v>
      </c>
      <c r="K659" s="1112"/>
      <c r="L659" s="1112"/>
      <c r="M659" s="1112"/>
      <c r="N659" s="1112">
        <f>SUM(N657:Q658)</f>
        <v>2252754.21</v>
      </c>
      <c r="O659" s="1112"/>
      <c r="P659" s="1112"/>
      <c r="Q659" s="1112"/>
      <c r="R659" s="1112">
        <f>SUM(R657:U658)</f>
        <v>0</v>
      </c>
      <c r="S659" s="1112"/>
      <c r="T659" s="1112"/>
      <c r="U659" s="1112"/>
      <c r="V659" s="1112">
        <f>SUM(V657:Y658)</f>
        <v>97045.08</v>
      </c>
      <c r="W659" s="1112"/>
      <c r="X659" s="1112"/>
      <c r="Y659" s="1112"/>
      <c r="Z659" s="1112">
        <f>SUM(Z657:AC658)</f>
        <v>49532.46</v>
      </c>
      <c r="AA659" s="1112"/>
      <c r="AB659" s="1112"/>
      <c r="AC659" s="1112"/>
      <c r="AD659" s="1129">
        <f>SUM(AD657:AG658)</f>
        <v>0</v>
      </c>
      <c r="AE659" s="1130"/>
      <c r="AF659" s="1130"/>
      <c r="AG659" s="1131"/>
    </row>
    <row r="661" spans="4:33" ht="14.25" customHeight="1" x14ac:dyDescent="0.2">
      <c r="D661" s="1447" t="s">
        <v>2170</v>
      </c>
      <c r="E661" s="1447"/>
      <c r="F661" s="1447"/>
      <c r="G661" s="1447"/>
      <c r="H661" s="1447"/>
      <c r="I661" s="1447"/>
      <c r="J661" s="1447"/>
      <c r="K661" s="1447"/>
      <c r="L661" s="1447"/>
      <c r="M661" s="1447"/>
      <c r="N661" s="1447"/>
      <c r="O661" s="1447"/>
      <c r="P661" s="1447"/>
      <c r="Q661" s="1447"/>
      <c r="R661" s="1447"/>
      <c r="S661" s="1447"/>
      <c r="T661" s="1447"/>
      <c r="U661" s="1447"/>
      <c r="V661" s="1447"/>
      <c r="W661" s="1447"/>
      <c r="X661" s="1447"/>
      <c r="Y661" s="1447"/>
      <c r="Z661" s="1447"/>
      <c r="AA661" s="1447"/>
      <c r="AB661" s="1447"/>
      <c r="AC661" s="1447"/>
      <c r="AD661" s="1447"/>
      <c r="AE661" s="1447"/>
      <c r="AF661" s="1447"/>
      <c r="AG661" s="1447"/>
    </row>
    <row r="662" spans="4:33" ht="14.25" customHeight="1" x14ac:dyDescent="0.2">
      <c r="D662" s="1447"/>
      <c r="E662" s="1447"/>
      <c r="F662" s="1447"/>
      <c r="G662" s="1447"/>
      <c r="H662" s="1447"/>
      <c r="I662" s="1447"/>
      <c r="J662" s="1447"/>
      <c r="K662" s="1447"/>
      <c r="L662" s="1447"/>
      <c r="M662" s="1447"/>
      <c r="N662" s="1447"/>
      <c r="O662" s="1447"/>
      <c r="P662" s="1447"/>
      <c r="Q662" s="1447"/>
      <c r="R662" s="1447"/>
      <c r="S662" s="1447"/>
      <c r="T662" s="1447"/>
      <c r="U662" s="1447"/>
      <c r="V662" s="1447"/>
      <c r="W662" s="1447"/>
      <c r="X662" s="1447"/>
      <c r="Y662" s="1447"/>
      <c r="Z662" s="1447"/>
      <c r="AA662" s="1447"/>
      <c r="AB662" s="1447"/>
      <c r="AC662" s="1447"/>
      <c r="AD662" s="1447"/>
      <c r="AE662" s="1447"/>
      <c r="AF662" s="1447"/>
      <c r="AG662" s="1447"/>
    </row>
    <row r="663" spans="4:33" ht="14.25" customHeight="1" x14ac:dyDescent="0.2">
      <c r="D663" s="1447"/>
      <c r="E663" s="1447"/>
      <c r="F663" s="1447"/>
      <c r="G663" s="1447"/>
      <c r="H663" s="1447"/>
      <c r="I663" s="1447"/>
      <c r="J663" s="1447"/>
      <c r="K663" s="1447"/>
      <c r="L663" s="1447"/>
      <c r="M663" s="1447"/>
      <c r="N663" s="1447"/>
      <c r="O663" s="1447"/>
      <c r="P663" s="1447"/>
      <c r="Q663" s="1447"/>
      <c r="R663" s="1447"/>
      <c r="S663" s="1447"/>
      <c r="T663" s="1447"/>
      <c r="U663" s="1447"/>
      <c r="V663" s="1447"/>
      <c r="W663" s="1447"/>
      <c r="X663" s="1447"/>
      <c r="Y663" s="1447"/>
      <c r="Z663" s="1447"/>
      <c r="AA663" s="1447"/>
      <c r="AB663" s="1447"/>
      <c r="AC663" s="1447"/>
      <c r="AD663" s="1447"/>
      <c r="AE663" s="1447"/>
      <c r="AF663" s="1447"/>
      <c r="AG663" s="1447"/>
    </row>
    <row r="665" spans="4:33" ht="14.25" customHeight="1" x14ac:dyDescent="0.2">
      <c r="D665" s="587" t="s">
        <v>1711</v>
      </c>
    </row>
    <row r="667" spans="4:33" ht="14.25" customHeight="1" x14ac:dyDescent="0.2">
      <c r="D667" s="1155" t="s">
        <v>2107</v>
      </c>
      <c r="E667" s="1294"/>
      <c r="F667" s="1294"/>
      <c r="G667" s="1294"/>
      <c r="H667" s="1294"/>
      <c r="I667" s="1294"/>
      <c r="J667" s="1294"/>
      <c r="K667" s="1294"/>
      <c r="L667" s="1294"/>
      <c r="M667" s="1294"/>
      <c r="N667" s="1294"/>
      <c r="O667" s="1294"/>
      <c r="P667" s="1294"/>
      <c r="Q667" s="1294"/>
      <c r="R667" s="1294"/>
      <c r="S667" s="1294"/>
      <c r="T667" s="1294"/>
      <c r="U667" s="1294"/>
      <c r="V667" s="1294"/>
      <c r="W667" s="1294"/>
      <c r="X667" s="1294"/>
      <c r="Y667" s="1294"/>
      <c r="Z667" s="1294"/>
      <c r="AA667" s="1294"/>
      <c r="AB667" s="1294"/>
      <c r="AC667" s="1294"/>
      <c r="AD667" s="1294"/>
      <c r="AE667" s="1294"/>
      <c r="AF667" s="1294"/>
      <c r="AG667" s="1294"/>
    </row>
    <row r="669" spans="4:33" ht="14.25" customHeight="1" x14ac:dyDescent="0.2">
      <c r="D669" s="587" t="s">
        <v>1712</v>
      </c>
    </row>
    <row r="671" spans="4:33" ht="14.25" customHeight="1" x14ac:dyDescent="0.2">
      <c r="D671" s="1154" t="s">
        <v>1358</v>
      </c>
      <c r="E671" s="1154"/>
      <c r="F671" s="1154"/>
      <c r="G671" s="1154"/>
      <c r="H671" s="1154"/>
      <c r="I671" s="1154"/>
      <c r="J671" s="1154"/>
      <c r="K671" s="1154"/>
      <c r="L671" s="1154"/>
      <c r="M671" s="1154"/>
      <c r="N671" s="1154"/>
      <c r="O671" s="1154"/>
      <c r="P671" s="1154"/>
      <c r="Q671" s="1154"/>
      <c r="R671" s="1154"/>
      <c r="S671" s="1154"/>
      <c r="T671" s="1154"/>
      <c r="U671" s="1154"/>
      <c r="V671" s="1154"/>
      <c r="W671" s="1154"/>
      <c r="X671" s="1154"/>
      <c r="Y671" s="1154"/>
      <c r="Z671" s="1154"/>
      <c r="AA671" s="1154"/>
      <c r="AB671" s="1154"/>
      <c r="AC671" s="1154"/>
      <c r="AD671" s="1154"/>
      <c r="AE671" s="1154"/>
      <c r="AF671" s="1154"/>
      <c r="AG671" s="1154"/>
    </row>
    <row r="673" spans="1:33" ht="14.25" customHeight="1" x14ac:dyDescent="0.2">
      <c r="D673" s="1536" t="s">
        <v>1359</v>
      </c>
      <c r="E673" s="1536"/>
      <c r="F673" s="1536"/>
      <c r="G673" s="1536"/>
      <c r="H673" s="1536"/>
      <c r="I673" s="1536"/>
      <c r="J673" s="1536"/>
      <c r="K673" s="1536"/>
      <c r="L673" s="1536"/>
      <c r="M673" s="1536"/>
      <c r="N673" s="1536"/>
      <c r="O673" s="1536"/>
      <c r="P673" s="1536"/>
      <c r="Q673" s="1536"/>
      <c r="R673" s="1536"/>
      <c r="S673" s="1536"/>
      <c r="T673" s="1536"/>
      <c r="U673" s="1536"/>
      <c r="V673" s="1536"/>
      <c r="W673" s="1536"/>
      <c r="X673" s="1536"/>
      <c r="Y673" s="1536"/>
      <c r="Z673" s="1536"/>
      <c r="AA673" s="1536"/>
      <c r="AB673" s="1536"/>
      <c r="AC673" s="1536"/>
      <c r="AD673" s="1536"/>
      <c r="AE673" s="1536"/>
      <c r="AF673" s="1536"/>
      <c r="AG673" s="1536"/>
    </row>
    <row r="674" spans="1:33" ht="14.25" customHeight="1" thickBot="1" x14ac:dyDescent="0.25"/>
    <row r="675" spans="1:33" ht="35.25" customHeight="1" thickBot="1" x14ac:dyDescent="0.25">
      <c r="A675" s="598">
        <v>35</v>
      </c>
      <c r="D675" s="1164" t="s">
        <v>275</v>
      </c>
      <c r="E675" s="1165"/>
      <c r="F675" s="1165"/>
      <c r="G675" s="1165"/>
      <c r="H675" s="1165"/>
      <c r="I675" s="1166"/>
      <c r="J675" s="1123" t="s">
        <v>2108</v>
      </c>
      <c r="K675" s="1123"/>
      <c r="L675" s="1123"/>
      <c r="M675" s="1123"/>
      <c r="N675" s="1123"/>
      <c r="O675" s="1123"/>
      <c r="P675" s="1123"/>
      <c r="Q675" s="1123"/>
      <c r="R675" s="1217" t="s">
        <v>93</v>
      </c>
      <c r="S675" s="1217"/>
      <c r="T675" s="1217"/>
      <c r="U675" s="1217"/>
      <c r="V675" s="1217"/>
      <c r="W675" s="1217"/>
      <c r="X675" s="1217"/>
      <c r="Y675" s="1217"/>
      <c r="Z675" s="1218" t="s">
        <v>2157</v>
      </c>
      <c r="AA675" s="1219"/>
      <c r="AB675" s="1219"/>
      <c r="AC675" s="1219"/>
      <c r="AD675" s="1219"/>
      <c r="AE675" s="1219"/>
      <c r="AF675" s="1219"/>
      <c r="AG675" s="1220"/>
    </row>
    <row r="676" spans="1:33" ht="49.5" customHeight="1" thickBot="1" x14ac:dyDescent="0.25">
      <c r="D676" s="1167"/>
      <c r="E676" s="1168"/>
      <c r="F676" s="1168"/>
      <c r="G676" s="1168"/>
      <c r="H676" s="1168"/>
      <c r="I676" s="1169"/>
      <c r="J676" s="1123" t="s">
        <v>2</v>
      </c>
      <c r="K676" s="1123"/>
      <c r="L676" s="1123"/>
      <c r="M676" s="1123"/>
      <c r="N676" s="1123" t="s">
        <v>448</v>
      </c>
      <c r="O676" s="1123"/>
      <c r="P676" s="1123"/>
      <c r="Q676" s="1123"/>
      <c r="R676" s="1217" t="s">
        <v>2</v>
      </c>
      <c r="S676" s="1217"/>
      <c r="T676" s="1217"/>
      <c r="U676" s="1217"/>
      <c r="V676" s="1217" t="s">
        <v>448</v>
      </c>
      <c r="W676" s="1217"/>
      <c r="X676" s="1217"/>
      <c r="Y676" s="1217"/>
      <c r="Z676" s="1217" t="s">
        <v>2</v>
      </c>
      <c r="AA676" s="1217"/>
      <c r="AB676" s="1217"/>
      <c r="AC676" s="1217"/>
      <c r="AD676" s="1218" t="s">
        <v>448</v>
      </c>
      <c r="AE676" s="1219"/>
      <c r="AF676" s="1219"/>
      <c r="AG676" s="1220"/>
    </row>
    <row r="677" spans="1:33" ht="14.25" customHeight="1" x14ac:dyDescent="0.2">
      <c r="D677" s="1238" t="s">
        <v>2143</v>
      </c>
      <c r="E677" s="1239"/>
      <c r="F677" s="1239"/>
      <c r="G677" s="1239"/>
      <c r="H677" s="1239"/>
      <c r="I677" s="1240"/>
      <c r="J677" s="1199">
        <v>16490652.810000001</v>
      </c>
      <c r="K677" s="1199"/>
      <c r="L677" s="1199"/>
      <c r="M677" s="1199"/>
      <c r="N677" s="1199">
        <v>30901212</v>
      </c>
      <c r="O677" s="1199"/>
      <c r="P677" s="1199"/>
      <c r="Q677" s="1199"/>
      <c r="R677" s="1146">
        <v>154014</v>
      </c>
      <c r="S677" s="1146"/>
      <c r="T677" s="1146"/>
      <c r="U677" s="1146"/>
      <c r="V677" s="1146">
        <v>864907</v>
      </c>
      <c r="W677" s="1146"/>
      <c r="X677" s="1146"/>
      <c r="Y677" s="1146"/>
      <c r="Z677" s="1146">
        <v>218887</v>
      </c>
      <c r="AA677" s="1146"/>
      <c r="AB677" s="1146"/>
      <c r="AC677" s="1146"/>
      <c r="AD677" s="1232"/>
      <c r="AE677" s="1233"/>
      <c r="AF677" s="1233"/>
      <c r="AG677" s="1234"/>
    </row>
    <row r="678" spans="1:33" ht="14.25" customHeight="1" x14ac:dyDescent="0.2">
      <c r="D678" s="1248" t="s">
        <v>2144</v>
      </c>
      <c r="E678" s="1246"/>
      <c r="F678" s="1246"/>
      <c r="G678" s="1246"/>
      <c r="H678" s="1246"/>
      <c r="I678" s="1247"/>
      <c r="J678" s="1108">
        <v>5056797.88</v>
      </c>
      <c r="K678" s="1108"/>
      <c r="L678" s="1108"/>
      <c r="M678" s="1108"/>
      <c r="N678" s="1108">
        <v>4513029</v>
      </c>
      <c r="O678" s="1108"/>
      <c r="P678" s="1108"/>
      <c r="Q678" s="1108"/>
      <c r="R678" s="1151"/>
      <c r="S678" s="1151"/>
      <c r="T678" s="1151"/>
      <c r="U678" s="1151"/>
      <c r="V678" s="1151"/>
      <c r="W678" s="1151"/>
      <c r="X678" s="1151"/>
      <c r="Y678" s="1151"/>
      <c r="Z678" s="1151"/>
      <c r="AA678" s="1151"/>
      <c r="AB678" s="1151"/>
      <c r="AC678" s="1151"/>
      <c r="AD678" s="1117"/>
      <c r="AE678" s="1118"/>
      <c r="AF678" s="1118"/>
      <c r="AG678" s="1119"/>
    </row>
    <row r="679" spans="1:33" ht="14.25" customHeight="1" x14ac:dyDescent="0.2">
      <c r="D679" s="1245"/>
      <c r="E679" s="1246"/>
      <c r="F679" s="1246"/>
      <c r="G679" s="1246"/>
      <c r="H679" s="1246"/>
      <c r="I679" s="1247"/>
      <c r="J679" s="1108"/>
      <c r="K679" s="1108"/>
      <c r="L679" s="1108"/>
      <c r="M679" s="1108"/>
      <c r="N679" s="1108"/>
      <c r="O679" s="1108"/>
      <c r="P679" s="1108"/>
      <c r="Q679" s="1108"/>
      <c r="R679" s="1151"/>
      <c r="S679" s="1151"/>
      <c r="T679" s="1151"/>
      <c r="U679" s="1151"/>
      <c r="V679" s="1151"/>
      <c r="W679" s="1151"/>
      <c r="X679" s="1151"/>
      <c r="Y679" s="1151"/>
      <c r="Z679" s="1151"/>
      <c r="AA679" s="1151"/>
      <c r="AB679" s="1151"/>
      <c r="AC679" s="1151"/>
      <c r="AD679" s="1117"/>
      <c r="AE679" s="1118"/>
      <c r="AF679" s="1118"/>
      <c r="AG679" s="1119"/>
    </row>
    <row r="680" spans="1:33" ht="14.25" customHeight="1" thickBot="1" x14ac:dyDescent="0.25">
      <c r="D680" s="1161" t="s">
        <v>14</v>
      </c>
      <c r="E680" s="1162"/>
      <c r="F680" s="1162"/>
      <c r="G680" s="1162"/>
      <c r="H680" s="1162"/>
      <c r="I680" s="1163"/>
      <c r="J680" s="1153">
        <f>SUM(J677:M679)</f>
        <v>21547450.690000001</v>
      </c>
      <c r="K680" s="1153"/>
      <c r="L680" s="1153"/>
      <c r="M680" s="1153"/>
      <c r="N680" s="1153">
        <f>SUM(N677:Q679)</f>
        <v>35414241</v>
      </c>
      <c r="O680" s="1153"/>
      <c r="P680" s="1153"/>
      <c r="Q680" s="1153"/>
      <c r="R680" s="1153">
        <f>SUM(R677:U679)</f>
        <v>154014</v>
      </c>
      <c r="S680" s="1153"/>
      <c r="T680" s="1153"/>
      <c r="U680" s="1153"/>
      <c r="V680" s="1153">
        <f>SUM(V677:Y679)</f>
        <v>864907</v>
      </c>
      <c r="W680" s="1153"/>
      <c r="X680" s="1153"/>
      <c r="Y680" s="1153"/>
      <c r="Z680" s="1153">
        <f>SUM(Z677:AC679)</f>
        <v>218887</v>
      </c>
      <c r="AA680" s="1153"/>
      <c r="AB680" s="1153"/>
      <c r="AC680" s="1153"/>
      <c r="AD680" s="1153">
        <f>SUM(AD677:AG679)</f>
        <v>0</v>
      </c>
      <c r="AE680" s="1153"/>
      <c r="AF680" s="1153"/>
      <c r="AG680" s="1153"/>
    </row>
    <row r="682" spans="1:33" ht="14.25" customHeight="1" x14ac:dyDescent="0.2">
      <c r="L682" s="632"/>
    </row>
    <row r="683" spans="1:33" ht="14.25" customHeight="1" x14ac:dyDescent="0.2">
      <c r="D683" s="1154" t="s">
        <v>1360</v>
      </c>
      <c r="E683" s="1154"/>
      <c r="F683" s="1154"/>
      <c r="G683" s="1154"/>
      <c r="H683" s="1154"/>
      <c r="I683" s="1154"/>
      <c r="J683" s="1154"/>
      <c r="K683" s="1154"/>
      <c r="L683" s="1154"/>
      <c r="M683" s="1154"/>
      <c r="N683" s="1154"/>
      <c r="O683" s="1154"/>
      <c r="P683" s="1154"/>
      <c r="Q683" s="1154"/>
      <c r="R683" s="1154"/>
      <c r="S683" s="1154"/>
      <c r="T683" s="1154"/>
      <c r="U683" s="1154"/>
      <c r="V683" s="1154"/>
      <c r="W683" s="1154"/>
      <c r="X683" s="1154"/>
      <c r="Y683" s="1154"/>
      <c r="Z683" s="1154"/>
      <c r="AA683" s="1154"/>
      <c r="AB683" s="1154"/>
      <c r="AC683" s="1154"/>
      <c r="AD683" s="1154"/>
      <c r="AE683" s="1154"/>
      <c r="AF683" s="1154"/>
      <c r="AG683" s="1154"/>
    </row>
    <row r="685" spans="1:33" ht="14.25" customHeight="1" x14ac:dyDescent="0.2">
      <c r="D685" s="631" t="s">
        <v>1361</v>
      </c>
      <c r="E685" s="621"/>
      <c r="F685" s="621"/>
      <c r="G685" s="621"/>
      <c r="H685" s="631"/>
      <c r="I685" s="621"/>
      <c r="J685" s="621"/>
      <c r="K685" s="621"/>
      <c r="L685" s="621"/>
      <c r="M685" s="621"/>
      <c r="N685" s="621"/>
      <c r="O685" s="621"/>
      <c r="P685" s="621"/>
      <c r="Q685" s="621"/>
      <c r="R685" s="621"/>
      <c r="S685" s="621"/>
      <c r="T685" s="621"/>
      <c r="U685" s="621"/>
      <c r="V685" s="621"/>
      <c r="W685" s="621"/>
      <c r="X685" s="621"/>
      <c r="Y685" s="621"/>
      <c r="Z685" s="621"/>
      <c r="AA685" s="621"/>
      <c r="AB685" s="621"/>
      <c r="AC685" s="621"/>
      <c r="AD685" s="621"/>
      <c r="AE685" s="621"/>
      <c r="AF685" s="621"/>
      <c r="AG685" s="621"/>
    </row>
    <row r="686" spans="1:33" ht="14.25" customHeight="1" thickBot="1" x14ac:dyDescent="0.25"/>
    <row r="687" spans="1:33" ht="30" customHeight="1" thickBot="1" x14ac:dyDescent="0.25">
      <c r="A687" s="598">
        <v>36</v>
      </c>
      <c r="D687" s="1164" t="s">
        <v>131</v>
      </c>
      <c r="E687" s="1165"/>
      <c r="F687" s="1165"/>
      <c r="G687" s="1165"/>
      <c r="H687" s="1165"/>
      <c r="I687" s="1165"/>
      <c r="J687" s="1165"/>
      <c r="K687" s="1165"/>
      <c r="L687" s="1165"/>
      <c r="M687" s="1166"/>
      <c r="N687" s="1123" t="s">
        <v>2</v>
      </c>
      <c r="O687" s="1123"/>
      <c r="P687" s="1123"/>
      <c r="Q687" s="1123"/>
      <c r="R687" s="1123" t="s">
        <v>3</v>
      </c>
      <c r="S687" s="1123"/>
      <c r="T687" s="1123"/>
      <c r="U687" s="1123"/>
      <c r="V687" s="1123"/>
      <c r="W687" s="1123"/>
      <c r="X687" s="1123"/>
      <c r="Y687" s="1123"/>
      <c r="Z687" s="1124" t="s">
        <v>280</v>
      </c>
      <c r="AA687" s="1125"/>
      <c r="AB687" s="1125"/>
      <c r="AC687" s="1125"/>
      <c r="AD687" s="1125"/>
      <c r="AE687" s="1125"/>
      <c r="AF687" s="1125"/>
      <c r="AG687" s="1126"/>
    </row>
    <row r="688" spans="1:33" ht="48.75" customHeight="1" thickBot="1" x14ac:dyDescent="0.25">
      <c r="D688" s="1167"/>
      <c r="E688" s="1168"/>
      <c r="F688" s="1168"/>
      <c r="G688" s="1168"/>
      <c r="H688" s="1168"/>
      <c r="I688" s="1168"/>
      <c r="J688" s="1168"/>
      <c r="K688" s="1168"/>
      <c r="L688" s="1168"/>
      <c r="M688" s="1169"/>
      <c r="N688" s="1123" t="s">
        <v>281</v>
      </c>
      <c r="O688" s="1123"/>
      <c r="P688" s="1123"/>
      <c r="Q688" s="1123"/>
      <c r="R688" s="1123" t="s">
        <v>281</v>
      </c>
      <c r="S688" s="1123"/>
      <c r="T688" s="1123"/>
      <c r="U688" s="1123"/>
      <c r="V688" s="1123" t="s">
        <v>282</v>
      </c>
      <c r="W688" s="1123"/>
      <c r="X688" s="1123"/>
      <c r="Y688" s="1123"/>
      <c r="Z688" s="1123" t="s">
        <v>2</v>
      </c>
      <c r="AA688" s="1123"/>
      <c r="AB688" s="1123"/>
      <c r="AC688" s="1123"/>
      <c r="AD688" s="1124" t="s">
        <v>450</v>
      </c>
      <c r="AE688" s="1125"/>
      <c r="AF688" s="1125"/>
      <c r="AG688" s="1126"/>
    </row>
    <row r="689" spans="4:33" ht="24.75" customHeight="1" x14ac:dyDescent="0.2">
      <c r="D689" s="1109" t="s">
        <v>449</v>
      </c>
      <c r="E689" s="1110"/>
      <c r="F689" s="1110"/>
      <c r="G689" s="1110"/>
      <c r="H689" s="1110"/>
      <c r="I689" s="1110"/>
      <c r="J689" s="1110"/>
      <c r="K689" s="1110"/>
      <c r="L689" s="1110"/>
      <c r="M689" s="1111"/>
      <c r="N689" s="1199">
        <v>0</v>
      </c>
      <c r="O689" s="1199"/>
      <c r="P689" s="1199"/>
      <c r="Q689" s="1277"/>
      <c r="R689" s="1566">
        <v>77280</v>
      </c>
      <c r="S689" s="1199"/>
      <c r="T689" s="1199"/>
      <c r="U689" s="1567"/>
      <c r="V689" s="1548">
        <v>227312</v>
      </c>
      <c r="W689" s="1266"/>
      <c r="X689" s="1266"/>
      <c r="Y689" s="1266"/>
      <c r="Z689" s="1266">
        <v>-77280</v>
      </c>
      <c r="AA689" s="1266"/>
      <c r="AB689" s="1266"/>
      <c r="AC689" s="1266"/>
      <c r="AD689" s="1524">
        <v>-150032</v>
      </c>
      <c r="AE689" s="1525"/>
      <c r="AF689" s="1525"/>
      <c r="AG689" s="1526"/>
    </row>
    <row r="690" spans="4:33" ht="24.75" customHeight="1" x14ac:dyDescent="0.2">
      <c r="D690" s="1102" t="s">
        <v>91</v>
      </c>
      <c r="E690" s="1103"/>
      <c r="F690" s="1103"/>
      <c r="G690" s="1103"/>
      <c r="H690" s="1103"/>
      <c r="I690" s="1103"/>
      <c r="J690" s="1103"/>
      <c r="K690" s="1103"/>
      <c r="L690" s="1103"/>
      <c r="M690" s="1104"/>
      <c r="N690" s="1205">
        <v>261315.29</v>
      </c>
      <c r="O690" s="1422"/>
      <c r="P690" s="1422"/>
      <c r="Q690" s="1422"/>
      <c r="R690" s="1422">
        <v>538316.82999999996</v>
      </c>
      <c r="S690" s="1422"/>
      <c r="T690" s="1422"/>
      <c r="U690" s="1422"/>
      <c r="V690" s="1519">
        <v>499151</v>
      </c>
      <c r="W690" s="1519"/>
      <c r="X690" s="1519"/>
      <c r="Y690" s="1549"/>
      <c r="Z690" s="1518">
        <v>-277001.53999999998</v>
      </c>
      <c r="AA690" s="1519"/>
      <c r="AB690" s="1519"/>
      <c r="AC690" s="1520"/>
      <c r="AD690" s="1518">
        <v>39165.68</v>
      </c>
      <c r="AE690" s="1519"/>
      <c r="AF690" s="1519"/>
      <c r="AG690" s="1520"/>
    </row>
    <row r="691" spans="4:33" ht="24.75" customHeight="1" x14ac:dyDescent="0.2">
      <c r="D691" s="1102" t="s">
        <v>283</v>
      </c>
      <c r="E691" s="1103"/>
      <c r="F691" s="1103"/>
      <c r="G691" s="1103"/>
      <c r="H691" s="1103"/>
      <c r="I691" s="1103"/>
      <c r="J691" s="1103"/>
      <c r="K691" s="1103"/>
      <c r="L691" s="1103"/>
      <c r="M691" s="1104"/>
      <c r="N691" s="1205"/>
      <c r="O691" s="1422"/>
      <c r="P691" s="1422"/>
      <c r="Q691" s="1422"/>
      <c r="R691" s="1422"/>
      <c r="S691" s="1422"/>
      <c r="T691" s="1422"/>
      <c r="U691" s="1422"/>
      <c r="V691" s="1519"/>
      <c r="W691" s="1519"/>
      <c r="X691" s="1519"/>
      <c r="Y691" s="1549"/>
      <c r="Z691" s="1518"/>
      <c r="AA691" s="1519"/>
      <c r="AB691" s="1519"/>
      <c r="AC691" s="1520"/>
      <c r="AD691" s="1527"/>
      <c r="AE691" s="1528"/>
      <c r="AF691" s="1528"/>
      <c r="AG691" s="1529"/>
    </row>
    <row r="692" spans="4:33" ht="24.75" customHeight="1" x14ac:dyDescent="0.2">
      <c r="D692" s="1241" t="s">
        <v>14</v>
      </c>
      <c r="E692" s="1242"/>
      <c r="F692" s="1242"/>
      <c r="G692" s="1242"/>
      <c r="H692" s="1242"/>
      <c r="I692" s="1242"/>
      <c r="J692" s="1242"/>
      <c r="K692" s="1242"/>
      <c r="L692" s="1242"/>
      <c r="M692" s="1243"/>
      <c r="N692" s="1545">
        <f>SUM(N689:Q691)</f>
        <v>261315.29</v>
      </c>
      <c r="O692" s="1515"/>
      <c r="P692" s="1515"/>
      <c r="Q692" s="1515"/>
      <c r="R692" s="1515">
        <f>SUM(R689:U691)</f>
        <v>615596.82999999996</v>
      </c>
      <c r="S692" s="1515"/>
      <c r="T692" s="1515"/>
      <c r="U692" s="1515"/>
      <c r="V692" s="1515">
        <f t="shared" ref="V692" si="190">SUM(V689:Y691)</f>
        <v>726463</v>
      </c>
      <c r="W692" s="1515"/>
      <c r="X692" s="1515"/>
      <c r="Y692" s="1550"/>
      <c r="Z692" s="1521">
        <f>SUM(Z689:AC691)</f>
        <v>-354281.54</v>
      </c>
      <c r="AA692" s="1515"/>
      <c r="AB692" s="1515"/>
      <c r="AC692" s="1522"/>
      <c r="AD692" s="1530">
        <f>SUM(AD689:AG691)</f>
        <v>-110866.32</v>
      </c>
      <c r="AE692" s="1531"/>
      <c r="AF692" s="1531"/>
      <c r="AG692" s="1532"/>
    </row>
    <row r="693" spans="4:33" ht="24.75" customHeight="1" x14ac:dyDescent="0.2">
      <c r="D693" s="1102" t="s">
        <v>284</v>
      </c>
      <c r="E693" s="1103"/>
      <c r="F693" s="1103"/>
      <c r="G693" s="1103"/>
      <c r="H693" s="1103"/>
      <c r="I693" s="1103"/>
      <c r="J693" s="1103"/>
      <c r="K693" s="1103"/>
      <c r="L693" s="1103"/>
      <c r="M693" s="1104"/>
      <c r="N693" s="1546" t="s">
        <v>18</v>
      </c>
      <c r="O693" s="1512"/>
      <c r="P693" s="1512"/>
      <c r="Q693" s="1512"/>
      <c r="R693" s="1512" t="s">
        <v>18</v>
      </c>
      <c r="S693" s="1512"/>
      <c r="T693" s="1512"/>
      <c r="U693" s="1512"/>
      <c r="V693" s="1512" t="s">
        <v>18</v>
      </c>
      <c r="W693" s="1512"/>
      <c r="X693" s="1512"/>
      <c r="Y693" s="1513"/>
      <c r="Z693" s="1193"/>
      <c r="AA693" s="1422"/>
      <c r="AB693" s="1422"/>
      <c r="AC693" s="1192"/>
      <c r="AD693" s="1120"/>
      <c r="AE693" s="1121"/>
      <c r="AF693" s="1121"/>
      <c r="AG693" s="1122"/>
    </row>
    <row r="694" spans="4:33" ht="24.75" customHeight="1" x14ac:dyDescent="0.2">
      <c r="D694" s="1102" t="s">
        <v>285</v>
      </c>
      <c r="E694" s="1103"/>
      <c r="F694" s="1103"/>
      <c r="G694" s="1103"/>
      <c r="H694" s="1103"/>
      <c r="I694" s="1103"/>
      <c r="J694" s="1103"/>
      <c r="K694" s="1103"/>
      <c r="L694" s="1103"/>
      <c r="M694" s="1104"/>
      <c r="N694" s="1546" t="s">
        <v>18</v>
      </c>
      <c r="O694" s="1512"/>
      <c r="P694" s="1512"/>
      <c r="Q694" s="1512"/>
      <c r="R694" s="1512" t="s">
        <v>18</v>
      </c>
      <c r="S694" s="1512"/>
      <c r="T694" s="1512"/>
      <c r="U694" s="1512"/>
      <c r="V694" s="1512" t="s">
        <v>18</v>
      </c>
      <c r="W694" s="1512"/>
      <c r="X694" s="1512"/>
      <c r="Y694" s="1513"/>
      <c r="Z694" s="1193"/>
      <c r="AA694" s="1422"/>
      <c r="AB694" s="1422"/>
      <c r="AC694" s="1192"/>
      <c r="AD694" s="1120"/>
      <c r="AE694" s="1121"/>
      <c r="AF694" s="1121"/>
      <c r="AG694" s="1122"/>
    </row>
    <row r="695" spans="4:33" ht="24.75" customHeight="1" x14ac:dyDescent="0.2">
      <c r="D695" s="1102" t="s">
        <v>286</v>
      </c>
      <c r="E695" s="1103"/>
      <c r="F695" s="1103"/>
      <c r="G695" s="1103"/>
      <c r="H695" s="1103"/>
      <c r="I695" s="1103"/>
      <c r="J695" s="1103"/>
      <c r="K695" s="1103"/>
      <c r="L695" s="1103"/>
      <c r="M695" s="1104"/>
      <c r="N695" s="1546" t="s">
        <v>18</v>
      </c>
      <c r="O695" s="1512"/>
      <c r="P695" s="1512"/>
      <c r="Q695" s="1512"/>
      <c r="R695" s="1512" t="s">
        <v>18</v>
      </c>
      <c r="S695" s="1512"/>
      <c r="T695" s="1512"/>
      <c r="U695" s="1512"/>
      <c r="V695" s="1512" t="s">
        <v>18</v>
      </c>
      <c r="W695" s="1512"/>
      <c r="X695" s="1512"/>
      <c r="Y695" s="1513"/>
      <c r="Z695" s="1193"/>
      <c r="AA695" s="1422"/>
      <c r="AB695" s="1422"/>
      <c r="AC695" s="1192"/>
      <c r="AD695" s="1120"/>
      <c r="AE695" s="1121"/>
      <c r="AF695" s="1121"/>
      <c r="AG695" s="1122"/>
    </row>
    <row r="696" spans="4:33" ht="24.75" customHeight="1" thickBot="1" x14ac:dyDescent="0.25">
      <c r="D696" s="1096" t="s">
        <v>287</v>
      </c>
      <c r="E696" s="1097"/>
      <c r="F696" s="1097"/>
      <c r="G696" s="1097"/>
      <c r="H696" s="1097"/>
      <c r="I696" s="1097"/>
      <c r="J696" s="1097"/>
      <c r="K696" s="1097"/>
      <c r="L696" s="1097"/>
      <c r="M696" s="1098"/>
      <c r="N696" s="1326" t="s">
        <v>18</v>
      </c>
      <c r="O696" s="1327"/>
      <c r="P696" s="1327"/>
      <c r="Q696" s="1514"/>
      <c r="R696" s="1563" t="s">
        <v>18</v>
      </c>
      <c r="S696" s="1327"/>
      <c r="T696" s="1327"/>
      <c r="U696" s="1564"/>
      <c r="V696" s="1326" t="s">
        <v>18</v>
      </c>
      <c r="W696" s="1327"/>
      <c r="X696" s="1327"/>
      <c r="Y696" s="1514"/>
      <c r="Z696" s="1286"/>
      <c r="AA696" s="1286"/>
      <c r="AB696" s="1286"/>
      <c r="AC696" s="1286"/>
      <c r="AD696" s="1189"/>
      <c r="AE696" s="1190"/>
      <c r="AF696" s="1190"/>
      <c r="AG696" s="1191"/>
    </row>
    <row r="697" spans="4:33" ht="28.5" customHeight="1" thickBot="1" x14ac:dyDescent="0.25">
      <c r="D697" s="1099" t="s">
        <v>1362</v>
      </c>
      <c r="E697" s="1100"/>
      <c r="F697" s="1100"/>
      <c r="G697" s="1100"/>
      <c r="H697" s="1100"/>
      <c r="I697" s="1100"/>
      <c r="J697" s="1100"/>
      <c r="K697" s="1100"/>
      <c r="L697" s="1100"/>
      <c r="M697" s="1101"/>
      <c r="N697" s="1517" t="s">
        <v>18</v>
      </c>
      <c r="O697" s="1517"/>
      <c r="P697" s="1517"/>
      <c r="Q697" s="1565"/>
      <c r="R697" s="1561" t="s">
        <v>18</v>
      </c>
      <c r="S697" s="1517"/>
      <c r="T697" s="1517"/>
      <c r="U697" s="1562"/>
      <c r="V697" s="1516" t="s">
        <v>18</v>
      </c>
      <c r="W697" s="1517"/>
      <c r="X697" s="1517"/>
      <c r="Y697" s="1517"/>
      <c r="Z697" s="1523">
        <v>-354282</v>
      </c>
      <c r="AA697" s="1523"/>
      <c r="AB697" s="1523"/>
      <c r="AC697" s="1523"/>
      <c r="AD697" s="1433">
        <v>-110866</v>
      </c>
      <c r="AE697" s="1434"/>
      <c r="AF697" s="1434"/>
      <c r="AG697" s="1435"/>
    </row>
    <row r="700" spans="4:33" ht="14.25" customHeight="1" x14ac:dyDescent="0.2">
      <c r="D700" s="1154" t="s">
        <v>1720</v>
      </c>
      <c r="E700" s="1154"/>
      <c r="F700" s="1154"/>
      <c r="G700" s="1154"/>
      <c r="H700" s="1154"/>
      <c r="I700" s="1154"/>
      <c r="J700" s="1154"/>
      <c r="K700" s="1154"/>
      <c r="L700" s="1154"/>
      <c r="M700" s="1154"/>
      <c r="N700" s="1154"/>
      <c r="O700" s="1154"/>
      <c r="P700" s="1154"/>
      <c r="Q700" s="1154"/>
      <c r="R700" s="1154"/>
      <c r="S700" s="1154"/>
      <c r="T700" s="1154"/>
      <c r="U700" s="1154"/>
      <c r="V700" s="1154"/>
      <c r="W700" s="1154"/>
      <c r="X700" s="1154"/>
      <c r="Y700" s="1154"/>
      <c r="Z700" s="1154"/>
      <c r="AA700" s="1154"/>
      <c r="AB700" s="1154"/>
      <c r="AC700" s="1154"/>
      <c r="AD700" s="1154"/>
      <c r="AE700" s="1154"/>
      <c r="AF700" s="1154"/>
      <c r="AG700" s="1154"/>
    </row>
    <row r="702" spans="4:33" ht="14.25" customHeight="1" x14ac:dyDescent="0.2">
      <c r="D702" s="1155" t="s">
        <v>1363</v>
      </c>
      <c r="E702" s="1155"/>
      <c r="F702" s="1155"/>
      <c r="G702" s="1155"/>
      <c r="H702" s="1155"/>
      <c r="I702" s="1155"/>
      <c r="J702" s="1155"/>
      <c r="K702" s="1155"/>
      <c r="L702" s="1155"/>
      <c r="M702" s="1155"/>
      <c r="N702" s="1155"/>
      <c r="O702" s="1155"/>
      <c r="P702" s="1155"/>
      <c r="Q702" s="1155"/>
      <c r="R702" s="1155"/>
      <c r="S702" s="1155"/>
      <c r="T702" s="1155"/>
      <c r="U702" s="1155"/>
      <c r="V702" s="1155"/>
      <c r="W702" s="1155"/>
      <c r="X702" s="1155"/>
      <c r="Y702" s="1155"/>
      <c r="Z702" s="1155"/>
      <c r="AA702" s="1155"/>
      <c r="AB702" s="1155"/>
      <c r="AC702" s="1155"/>
      <c r="AD702" s="1155"/>
      <c r="AE702" s="1155"/>
      <c r="AF702" s="1155"/>
      <c r="AG702" s="1155"/>
    </row>
    <row r="703" spans="4:33" ht="14.25" customHeight="1" x14ac:dyDescent="0.2">
      <c r="D703" s="1155"/>
      <c r="E703" s="1155"/>
      <c r="F703" s="1155"/>
      <c r="G703" s="1155"/>
      <c r="H703" s="1155"/>
      <c r="I703" s="1155"/>
      <c r="J703" s="1155"/>
      <c r="K703" s="1155"/>
      <c r="L703" s="1155"/>
      <c r="M703" s="1155"/>
      <c r="N703" s="1155"/>
      <c r="O703" s="1155"/>
      <c r="P703" s="1155"/>
      <c r="Q703" s="1155"/>
      <c r="R703" s="1155"/>
      <c r="S703" s="1155"/>
      <c r="T703" s="1155"/>
      <c r="U703" s="1155"/>
      <c r="V703" s="1155"/>
      <c r="W703" s="1155"/>
      <c r="X703" s="1155"/>
      <c r="Y703" s="1155"/>
      <c r="Z703" s="1155"/>
      <c r="AA703" s="1155"/>
      <c r="AB703" s="1155"/>
      <c r="AC703" s="1155"/>
      <c r="AD703" s="1155"/>
      <c r="AE703" s="1155"/>
      <c r="AF703" s="1155"/>
      <c r="AG703" s="1155"/>
    </row>
    <row r="704" spans="4:33" ht="14.25" customHeight="1" thickBot="1" x14ac:dyDescent="0.25"/>
    <row r="705" spans="1:33" ht="14.25" customHeight="1" x14ac:dyDescent="0.2">
      <c r="A705" s="598">
        <v>37</v>
      </c>
      <c r="D705" s="1174" t="s">
        <v>131</v>
      </c>
      <c r="E705" s="1175"/>
      <c r="F705" s="1175"/>
      <c r="G705" s="1175"/>
      <c r="H705" s="1175"/>
      <c r="I705" s="1175"/>
      <c r="J705" s="1175"/>
      <c r="K705" s="1175"/>
      <c r="L705" s="1175"/>
      <c r="M705" s="1176"/>
      <c r="N705" s="1134" t="s">
        <v>2</v>
      </c>
      <c r="O705" s="1135"/>
      <c r="P705" s="1135"/>
      <c r="Q705" s="1135"/>
      <c r="R705" s="1135"/>
      <c r="S705" s="1135"/>
      <c r="T705" s="1135"/>
      <c r="U705" s="1135"/>
      <c r="V705" s="1135"/>
      <c r="W705" s="1135"/>
      <c r="X705" s="1134" t="s">
        <v>3</v>
      </c>
      <c r="Y705" s="1135"/>
      <c r="Z705" s="1135"/>
      <c r="AA705" s="1135"/>
      <c r="AB705" s="1135"/>
      <c r="AC705" s="1135"/>
      <c r="AD705" s="1135"/>
      <c r="AE705" s="1135"/>
      <c r="AF705" s="1135"/>
      <c r="AG705" s="1136"/>
    </row>
    <row r="706" spans="1:33" ht="14.25" customHeight="1" thickBot="1" x14ac:dyDescent="0.25">
      <c r="D706" s="1180"/>
      <c r="E706" s="1181"/>
      <c r="F706" s="1181"/>
      <c r="G706" s="1181"/>
      <c r="H706" s="1181"/>
      <c r="I706" s="1181"/>
      <c r="J706" s="1181"/>
      <c r="K706" s="1181"/>
      <c r="L706" s="1181"/>
      <c r="M706" s="1182"/>
      <c r="N706" s="1137"/>
      <c r="O706" s="1138"/>
      <c r="P706" s="1138"/>
      <c r="Q706" s="1138"/>
      <c r="R706" s="1138"/>
      <c r="S706" s="1138"/>
      <c r="T706" s="1138"/>
      <c r="U706" s="1138"/>
      <c r="V706" s="1138"/>
      <c r="W706" s="1138"/>
      <c r="X706" s="1137"/>
      <c r="Y706" s="1138"/>
      <c r="Z706" s="1138"/>
      <c r="AA706" s="1138"/>
      <c r="AB706" s="1138"/>
      <c r="AC706" s="1138"/>
      <c r="AD706" s="1138"/>
      <c r="AE706" s="1138"/>
      <c r="AF706" s="1138"/>
      <c r="AG706" s="1139"/>
    </row>
    <row r="707" spans="1:33" s="592" customFormat="1" ht="27" customHeight="1" x14ac:dyDescent="0.2">
      <c r="A707" s="613"/>
      <c r="D707" s="1081" t="s">
        <v>451</v>
      </c>
      <c r="E707" s="1082"/>
      <c r="F707" s="1082"/>
      <c r="G707" s="1082"/>
      <c r="H707" s="1082"/>
      <c r="I707" s="1082"/>
      <c r="J707" s="1082"/>
      <c r="K707" s="1082"/>
      <c r="L707" s="1082"/>
      <c r="M707" s="1083"/>
      <c r="N707" s="1156"/>
      <c r="O707" s="1156"/>
      <c r="P707" s="1156"/>
      <c r="Q707" s="1156"/>
      <c r="R707" s="1156"/>
      <c r="S707" s="1156"/>
      <c r="T707" s="1156"/>
      <c r="U707" s="1156"/>
      <c r="V707" s="1156"/>
      <c r="W707" s="1156"/>
      <c r="X707" s="1157"/>
      <c r="Y707" s="1158"/>
      <c r="Z707" s="1158"/>
      <c r="AA707" s="1158"/>
      <c r="AB707" s="1158"/>
      <c r="AC707" s="1158"/>
      <c r="AD707" s="1158"/>
      <c r="AE707" s="1158"/>
      <c r="AF707" s="1158"/>
      <c r="AG707" s="1159"/>
    </row>
    <row r="708" spans="1:33" s="592" customFormat="1" ht="27" customHeight="1" x14ac:dyDescent="0.2">
      <c r="A708" s="613"/>
      <c r="D708" s="1241" t="s">
        <v>290</v>
      </c>
      <c r="E708" s="1242"/>
      <c r="F708" s="1242"/>
      <c r="G708" s="1242"/>
      <c r="H708" s="1242"/>
      <c r="I708" s="1242"/>
      <c r="J708" s="1242"/>
      <c r="K708" s="1242"/>
      <c r="L708" s="1242"/>
      <c r="M708" s="1243"/>
      <c r="N708" s="1244">
        <f>SUM(N709:W712)</f>
        <v>3480145.52</v>
      </c>
      <c r="O708" s="1244"/>
      <c r="P708" s="1244"/>
      <c r="Q708" s="1244"/>
      <c r="R708" s="1244"/>
      <c r="S708" s="1244"/>
      <c r="T708" s="1244"/>
      <c r="U708" s="1244"/>
      <c r="V708" s="1244"/>
      <c r="W708" s="1244"/>
      <c r="X708" s="1244">
        <f>SUM(X709:AG712)</f>
        <v>1251885</v>
      </c>
      <c r="Y708" s="1244"/>
      <c r="Z708" s="1244"/>
      <c r="AA708" s="1244"/>
      <c r="AB708" s="1244"/>
      <c r="AC708" s="1244"/>
      <c r="AD708" s="1244"/>
      <c r="AE708" s="1244"/>
      <c r="AF708" s="1244"/>
      <c r="AG708" s="1244"/>
    </row>
    <row r="709" spans="1:33" s="592" customFormat="1" ht="27" customHeight="1" x14ac:dyDescent="0.2">
      <c r="A709" s="613"/>
      <c r="D709" s="1160" t="s">
        <v>2145</v>
      </c>
      <c r="E709" s="1103"/>
      <c r="F709" s="1103"/>
      <c r="G709" s="1103"/>
      <c r="H709" s="1103"/>
      <c r="I709" s="1103"/>
      <c r="J709" s="1103"/>
      <c r="K709" s="1103"/>
      <c r="L709" s="1103"/>
      <c r="M709" s="1104"/>
      <c r="N709" s="1150">
        <v>3383920</v>
      </c>
      <c r="O709" s="1150"/>
      <c r="P709" s="1150"/>
      <c r="Q709" s="1150"/>
      <c r="R709" s="1150"/>
      <c r="S709" s="1150"/>
      <c r="T709" s="1150"/>
      <c r="U709" s="1150"/>
      <c r="V709" s="1150"/>
      <c r="W709" s="1150"/>
      <c r="X709" s="1170">
        <v>955088</v>
      </c>
      <c r="Y709" s="1171"/>
      <c r="Z709" s="1171"/>
      <c r="AA709" s="1171"/>
      <c r="AB709" s="1171"/>
      <c r="AC709" s="1171"/>
      <c r="AD709" s="1171"/>
      <c r="AE709" s="1171"/>
      <c r="AF709" s="1171"/>
      <c r="AG709" s="1172"/>
    </row>
    <row r="710" spans="1:33" s="592" customFormat="1" ht="27" customHeight="1" x14ac:dyDescent="0.2">
      <c r="A710" s="613"/>
      <c r="D710" s="1160" t="s">
        <v>2109</v>
      </c>
      <c r="E710" s="1103"/>
      <c r="F710" s="1103"/>
      <c r="G710" s="1103"/>
      <c r="H710" s="1103"/>
      <c r="I710" s="1103"/>
      <c r="J710" s="1103"/>
      <c r="K710" s="1103"/>
      <c r="L710" s="1103"/>
      <c r="M710" s="1104"/>
      <c r="N710" s="1560">
        <v>85743</v>
      </c>
      <c r="O710" s="1560"/>
      <c r="P710" s="1560"/>
      <c r="Q710" s="1560"/>
      <c r="R710" s="1560"/>
      <c r="S710" s="1560"/>
      <c r="T710" s="1560"/>
      <c r="U710" s="1560"/>
      <c r="V710" s="1560"/>
      <c r="W710" s="1560"/>
      <c r="X710" s="1541">
        <v>254152</v>
      </c>
      <c r="Y710" s="1542"/>
      <c r="Z710" s="1542"/>
      <c r="AA710" s="1542"/>
      <c r="AB710" s="1542"/>
      <c r="AC710" s="1542"/>
      <c r="AD710" s="1542"/>
      <c r="AE710" s="1542"/>
      <c r="AF710" s="1542"/>
      <c r="AG710" s="1543"/>
    </row>
    <row r="711" spans="1:33" s="592" customFormat="1" ht="27" customHeight="1" x14ac:dyDescent="0.2">
      <c r="A711" s="613"/>
      <c r="D711" s="1160" t="s">
        <v>2110</v>
      </c>
      <c r="E711" s="1103"/>
      <c r="F711" s="1103"/>
      <c r="G711" s="1103"/>
      <c r="H711" s="1103"/>
      <c r="I711" s="1103"/>
      <c r="J711" s="1103"/>
      <c r="K711" s="1103"/>
      <c r="L711" s="1103"/>
      <c r="M711" s="1104"/>
      <c r="N711" s="1184">
        <v>3262.52</v>
      </c>
      <c r="O711" s="1184"/>
      <c r="P711" s="1184"/>
      <c r="Q711" s="1184"/>
      <c r="R711" s="1184"/>
      <c r="S711" s="1184"/>
      <c r="T711" s="1184"/>
      <c r="U711" s="1184"/>
      <c r="V711" s="1184"/>
      <c r="W711" s="1184"/>
      <c r="X711" s="1170">
        <v>2405</v>
      </c>
      <c r="Y711" s="1171"/>
      <c r="Z711" s="1171"/>
      <c r="AA711" s="1171"/>
      <c r="AB711" s="1171"/>
      <c r="AC711" s="1171"/>
      <c r="AD711" s="1171"/>
      <c r="AE711" s="1171"/>
      <c r="AF711" s="1171"/>
      <c r="AG711" s="1172"/>
    </row>
    <row r="712" spans="1:33" s="592" customFormat="1" ht="27" customHeight="1" x14ac:dyDescent="0.2">
      <c r="A712" s="613"/>
      <c r="D712" s="1160" t="s">
        <v>2161</v>
      </c>
      <c r="E712" s="1103"/>
      <c r="F712" s="1103"/>
      <c r="G712" s="1103"/>
      <c r="H712" s="1103"/>
      <c r="I712" s="1103"/>
      <c r="J712" s="1103"/>
      <c r="K712" s="1103"/>
      <c r="L712" s="1103"/>
      <c r="M712" s="1104"/>
      <c r="N712" s="1560">
        <v>7220</v>
      </c>
      <c r="O712" s="1184"/>
      <c r="P712" s="1184"/>
      <c r="Q712" s="1184"/>
      <c r="R712" s="1184"/>
      <c r="S712" s="1184"/>
      <c r="T712" s="1184"/>
      <c r="U712" s="1184"/>
      <c r="V712" s="1184"/>
      <c r="W712" s="1184"/>
      <c r="X712" s="1170">
        <v>40240</v>
      </c>
      <c r="Y712" s="1171"/>
      <c r="Z712" s="1171"/>
      <c r="AA712" s="1171"/>
      <c r="AB712" s="1171"/>
      <c r="AC712" s="1171"/>
      <c r="AD712" s="1171"/>
      <c r="AE712" s="1171"/>
      <c r="AF712" s="1171"/>
      <c r="AG712" s="1172"/>
    </row>
    <row r="713" spans="1:33" s="592" customFormat="1" ht="27" customHeight="1" x14ac:dyDescent="0.2">
      <c r="A713" s="613"/>
      <c r="D713" s="1241" t="s">
        <v>291</v>
      </c>
      <c r="E713" s="1242"/>
      <c r="F713" s="1242"/>
      <c r="G713" s="1242"/>
      <c r="H713" s="1242"/>
      <c r="I713" s="1242"/>
      <c r="J713" s="1242"/>
      <c r="K713" s="1242"/>
      <c r="L713" s="1242"/>
      <c r="M713" s="1243"/>
      <c r="N713" s="1184">
        <v>5</v>
      </c>
      <c r="O713" s="1184"/>
      <c r="P713" s="1184"/>
      <c r="Q713" s="1184"/>
      <c r="R713" s="1184"/>
      <c r="S713" s="1184"/>
      <c r="T713" s="1184"/>
      <c r="U713" s="1184"/>
      <c r="V713" s="1184"/>
      <c r="W713" s="1184"/>
      <c r="X713" s="1170">
        <v>1</v>
      </c>
      <c r="Y713" s="1171"/>
      <c r="Z713" s="1171"/>
      <c r="AA713" s="1171"/>
      <c r="AB713" s="1171"/>
      <c r="AC713" s="1171"/>
      <c r="AD713" s="1171"/>
      <c r="AE713" s="1171"/>
      <c r="AF713" s="1171"/>
      <c r="AG713" s="1172"/>
    </row>
    <row r="714" spans="1:33" s="592" customFormat="1" ht="27" customHeight="1" x14ac:dyDescent="0.2">
      <c r="A714" s="613"/>
      <c r="D714" s="1202" t="s">
        <v>292</v>
      </c>
      <c r="E714" s="1203"/>
      <c r="F714" s="1203"/>
      <c r="G714" s="1203"/>
      <c r="H714" s="1203"/>
      <c r="I714" s="1203"/>
      <c r="J714" s="1203"/>
      <c r="K714" s="1203"/>
      <c r="L714" s="1203"/>
      <c r="M714" s="1204"/>
      <c r="N714" s="1184">
        <v>1</v>
      </c>
      <c r="O714" s="1184"/>
      <c r="P714" s="1184"/>
      <c r="Q714" s="1184"/>
      <c r="R714" s="1184"/>
      <c r="S714" s="1184"/>
      <c r="T714" s="1184"/>
      <c r="U714" s="1184"/>
      <c r="V714" s="1184"/>
      <c r="W714" s="1184"/>
      <c r="X714" s="1170">
        <v>1</v>
      </c>
      <c r="Y714" s="1171"/>
      <c r="Z714" s="1171"/>
      <c r="AA714" s="1171"/>
      <c r="AB714" s="1171"/>
      <c r="AC714" s="1171"/>
      <c r="AD714" s="1171"/>
      <c r="AE714" s="1171"/>
      <c r="AF714" s="1171"/>
      <c r="AG714" s="1172"/>
    </row>
    <row r="715" spans="1:33" s="592" customFormat="1" ht="27" customHeight="1" x14ac:dyDescent="0.2">
      <c r="A715" s="613"/>
      <c r="D715" s="1102" t="s">
        <v>293</v>
      </c>
      <c r="E715" s="1103"/>
      <c r="F715" s="1103"/>
      <c r="G715" s="1103"/>
      <c r="H715" s="1103"/>
      <c r="I715" s="1103"/>
      <c r="J715" s="1103"/>
      <c r="K715" s="1103"/>
      <c r="L715" s="1103"/>
      <c r="M715" s="1104"/>
      <c r="N715" s="1150">
        <v>1</v>
      </c>
      <c r="O715" s="1150"/>
      <c r="P715" s="1150"/>
      <c r="Q715" s="1150"/>
      <c r="R715" s="1150"/>
      <c r="S715" s="1150"/>
      <c r="T715" s="1150"/>
      <c r="U715" s="1150"/>
      <c r="V715" s="1150"/>
      <c r="W715" s="1150"/>
      <c r="X715" s="1252">
        <v>1</v>
      </c>
      <c r="Y715" s="1253"/>
      <c r="Z715" s="1253"/>
      <c r="AA715" s="1253"/>
      <c r="AB715" s="1253"/>
      <c r="AC715" s="1253"/>
      <c r="AD715" s="1253"/>
      <c r="AE715" s="1253"/>
      <c r="AF715" s="1253"/>
      <c r="AG715" s="1254"/>
    </row>
    <row r="716" spans="1:33" s="592" customFormat="1" ht="27" customHeight="1" x14ac:dyDescent="0.2">
      <c r="A716" s="613"/>
      <c r="D716" s="1202" t="s">
        <v>294</v>
      </c>
      <c r="E716" s="1203"/>
      <c r="F716" s="1203"/>
      <c r="G716" s="1203"/>
      <c r="H716" s="1203"/>
      <c r="I716" s="1203"/>
      <c r="J716" s="1203"/>
      <c r="K716" s="1203"/>
      <c r="L716" s="1203"/>
      <c r="M716" s="1204"/>
      <c r="N716" s="1244">
        <f>N717</f>
        <v>4</v>
      </c>
      <c r="O716" s="1244"/>
      <c r="P716" s="1244"/>
      <c r="Q716" s="1244"/>
      <c r="R716" s="1244"/>
      <c r="S716" s="1244"/>
      <c r="T716" s="1244"/>
      <c r="U716" s="1244"/>
      <c r="V716" s="1244"/>
      <c r="W716" s="1244"/>
      <c r="X716" s="1170">
        <v>0</v>
      </c>
      <c r="Y716" s="1171"/>
      <c r="Z716" s="1171"/>
      <c r="AA716" s="1171"/>
      <c r="AB716" s="1171"/>
      <c r="AC716" s="1171"/>
      <c r="AD716" s="1171"/>
      <c r="AE716" s="1171"/>
      <c r="AF716" s="1171"/>
      <c r="AG716" s="1172"/>
    </row>
    <row r="717" spans="1:33" s="592" customFormat="1" ht="27" customHeight="1" x14ac:dyDescent="0.2">
      <c r="A717" s="613"/>
      <c r="D717" s="1160" t="s">
        <v>2162</v>
      </c>
      <c r="E717" s="1103"/>
      <c r="F717" s="1103"/>
      <c r="G717" s="1103"/>
      <c r="H717" s="1103"/>
      <c r="I717" s="1103"/>
      <c r="J717" s="1103"/>
      <c r="K717" s="1103"/>
      <c r="L717" s="1103"/>
      <c r="M717" s="1104"/>
      <c r="N717" s="1184">
        <v>4</v>
      </c>
      <c r="O717" s="1184"/>
      <c r="P717" s="1184"/>
      <c r="Q717" s="1184"/>
      <c r="R717" s="1184"/>
      <c r="S717" s="1184"/>
      <c r="T717" s="1184"/>
      <c r="U717" s="1184"/>
      <c r="V717" s="1184"/>
      <c r="W717" s="1184"/>
      <c r="X717" s="1170">
        <v>0</v>
      </c>
      <c r="Y717" s="1171"/>
      <c r="Z717" s="1171"/>
      <c r="AA717" s="1171"/>
      <c r="AB717" s="1171"/>
      <c r="AC717" s="1171"/>
      <c r="AD717" s="1171"/>
      <c r="AE717" s="1171"/>
      <c r="AF717" s="1171"/>
      <c r="AG717" s="1172"/>
    </row>
    <row r="718" spans="1:33" s="592" customFormat="1" ht="27" customHeight="1" x14ac:dyDescent="0.2">
      <c r="A718" s="613"/>
      <c r="D718" s="1241" t="s">
        <v>295</v>
      </c>
      <c r="E718" s="1242"/>
      <c r="F718" s="1242"/>
      <c r="G718" s="1242"/>
      <c r="H718" s="1242"/>
      <c r="I718" s="1242"/>
      <c r="J718" s="1242"/>
      <c r="K718" s="1242"/>
      <c r="L718" s="1242"/>
      <c r="M718" s="1243"/>
      <c r="N718" s="1184"/>
      <c r="O718" s="1184"/>
      <c r="P718" s="1184"/>
      <c r="Q718" s="1184"/>
      <c r="R718" s="1184"/>
      <c r="S718" s="1184"/>
      <c r="T718" s="1184"/>
      <c r="U718" s="1184"/>
      <c r="V718" s="1184"/>
      <c r="W718" s="1184"/>
      <c r="X718" s="1170"/>
      <c r="Y718" s="1171"/>
      <c r="Z718" s="1171"/>
      <c r="AA718" s="1171"/>
      <c r="AB718" s="1171"/>
      <c r="AC718" s="1171"/>
      <c r="AD718" s="1171"/>
      <c r="AE718" s="1171"/>
      <c r="AF718" s="1171"/>
      <c r="AG718" s="1172"/>
    </row>
    <row r="719" spans="1:33" s="592" customFormat="1" ht="27" customHeight="1" x14ac:dyDescent="0.2">
      <c r="A719" s="613"/>
      <c r="D719" s="1102"/>
      <c r="E719" s="1103"/>
      <c r="F719" s="1103"/>
      <c r="G719" s="1103"/>
      <c r="H719" s="1103"/>
      <c r="I719" s="1103"/>
      <c r="J719" s="1103"/>
      <c r="K719" s="1103"/>
      <c r="L719" s="1103"/>
      <c r="M719" s="1104"/>
      <c r="N719" s="1184"/>
      <c r="O719" s="1184"/>
      <c r="P719" s="1184"/>
      <c r="Q719" s="1184"/>
      <c r="R719" s="1184"/>
      <c r="S719" s="1184"/>
      <c r="T719" s="1184"/>
      <c r="U719" s="1184"/>
      <c r="V719" s="1184"/>
      <c r="W719" s="1184"/>
      <c r="X719" s="1170"/>
      <c r="Y719" s="1171"/>
      <c r="Z719" s="1171"/>
      <c r="AA719" s="1171"/>
      <c r="AB719" s="1171"/>
      <c r="AC719" s="1171"/>
      <c r="AD719" s="1171"/>
      <c r="AE719" s="1171"/>
      <c r="AF719" s="1171"/>
      <c r="AG719" s="1172"/>
    </row>
    <row r="720" spans="1:33" ht="14.25" customHeight="1" x14ac:dyDescent="0.2">
      <c r="D720" s="623"/>
      <c r="E720" s="623"/>
      <c r="F720" s="623"/>
      <c r="G720" s="623"/>
      <c r="H720" s="623"/>
      <c r="I720" s="623"/>
      <c r="J720" s="623"/>
      <c r="K720" s="623"/>
      <c r="L720" s="623"/>
      <c r="M720" s="623"/>
    </row>
    <row r="721" spans="1:33" ht="14.25" customHeight="1" x14ac:dyDescent="0.2">
      <c r="D721" s="1536" t="s">
        <v>1364</v>
      </c>
      <c r="E721" s="1536"/>
      <c r="F721" s="1536"/>
      <c r="G721" s="1536"/>
      <c r="H721" s="1536"/>
      <c r="I721" s="1536"/>
      <c r="J721" s="1536"/>
      <c r="K721" s="1536"/>
      <c r="L721" s="1536"/>
      <c r="M721" s="1536"/>
      <c r="N721" s="1536"/>
      <c r="O721" s="1536"/>
      <c r="P721" s="1536"/>
      <c r="Q721" s="1536"/>
      <c r="R721" s="1536"/>
      <c r="S721" s="1536"/>
      <c r="T721" s="1536"/>
      <c r="U721" s="1536"/>
      <c r="V721" s="1536"/>
      <c r="W721" s="1536"/>
      <c r="X721" s="1536"/>
      <c r="Y721" s="1536"/>
      <c r="Z721" s="1536"/>
      <c r="AA721" s="1536"/>
      <c r="AB721" s="1536"/>
      <c r="AC721" s="1536"/>
      <c r="AD721" s="1536"/>
      <c r="AE721" s="1536"/>
      <c r="AF721" s="1536"/>
      <c r="AG721" s="1536"/>
    </row>
    <row r="722" spans="1:33" ht="14.25" customHeight="1" thickBot="1" x14ac:dyDescent="0.25">
      <c r="D722" s="623"/>
      <c r="E722" s="623"/>
      <c r="F722" s="623"/>
      <c r="G722" s="623"/>
      <c r="H722" s="623"/>
      <c r="I722" s="623"/>
      <c r="J722" s="623"/>
      <c r="K722" s="623"/>
      <c r="L722" s="623"/>
      <c r="M722" s="623"/>
    </row>
    <row r="723" spans="1:33" ht="14.25" customHeight="1" x14ac:dyDescent="0.2">
      <c r="A723" s="598">
        <v>38</v>
      </c>
      <c r="D723" s="1164" t="s">
        <v>131</v>
      </c>
      <c r="E723" s="1165"/>
      <c r="F723" s="1165"/>
      <c r="G723" s="1165"/>
      <c r="H723" s="1165"/>
      <c r="I723" s="1165"/>
      <c r="J723" s="1165"/>
      <c r="K723" s="1165"/>
      <c r="L723" s="1165"/>
      <c r="M723" s="1166"/>
      <c r="N723" s="1134" t="s">
        <v>2</v>
      </c>
      <c r="O723" s="1135"/>
      <c r="P723" s="1135"/>
      <c r="Q723" s="1135"/>
      <c r="R723" s="1135"/>
      <c r="S723" s="1135"/>
      <c r="T723" s="1135"/>
      <c r="U723" s="1135"/>
      <c r="V723" s="1135"/>
      <c r="W723" s="1135"/>
      <c r="X723" s="1134" t="s">
        <v>3</v>
      </c>
      <c r="Y723" s="1135"/>
      <c r="Z723" s="1135"/>
      <c r="AA723" s="1135"/>
      <c r="AB723" s="1135"/>
      <c r="AC723" s="1135"/>
      <c r="AD723" s="1135"/>
      <c r="AE723" s="1135"/>
      <c r="AF723" s="1135"/>
      <c r="AG723" s="1136"/>
    </row>
    <row r="724" spans="1:33" ht="14.25" customHeight="1" thickBot="1" x14ac:dyDescent="0.25">
      <c r="D724" s="1167"/>
      <c r="E724" s="1168"/>
      <c r="F724" s="1168"/>
      <c r="G724" s="1168"/>
      <c r="H724" s="1168"/>
      <c r="I724" s="1168"/>
      <c r="J724" s="1168"/>
      <c r="K724" s="1168"/>
      <c r="L724" s="1168"/>
      <c r="M724" s="1169"/>
      <c r="N724" s="1137"/>
      <c r="O724" s="1138"/>
      <c r="P724" s="1138"/>
      <c r="Q724" s="1138"/>
      <c r="R724" s="1138"/>
      <c r="S724" s="1138"/>
      <c r="T724" s="1138"/>
      <c r="U724" s="1138"/>
      <c r="V724" s="1138"/>
      <c r="W724" s="1138"/>
      <c r="X724" s="1137"/>
      <c r="Y724" s="1138"/>
      <c r="Z724" s="1138"/>
      <c r="AA724" s="1138"/>
      <c r="AB724" s="1138"/>
      <c r="AC724" s="1138"/>
      <c r="AD724" s="1138"/>
      <c r="AE724" s="1138"/>
      <c r="AF724" s="1138"/>
      <c r="AG724" s="1139"/>
    </row>
    <row r="725" spans="1:33" ht="26.25" customHeight="1" x14ac:dyDescent="0.2">
      <c r="D725" s="1109" t="s">
        <v>297</v>
      </c>
      <c r="E725" s="1110"/>
      <c r="F725" s="1110"/>
      <c r="G725" s="1110"/>
      <c r="H725" s="1110"/>
      <c r="I725" s="1110"/>
      <c r="J725" s="1110"/>
      <c r="K725" s="1110"/>
      <c r="L725" s="1110"/>
      <c r="M725" s="1111"/>
      <c r="N725" s="1537">
        <v>21547450.690000001</v>
      </c>
      <c r="O725" s="1537"/>
      <c r="P725" s="1537"/>
      <c r="Q725" s="1537"/>
      <c r="R725" s="1537"/>
      <c r="S725" s="1537"/>
      <c r="T725" s="1537"/>
      <c r="U725" s="1537"/>
      <c r="V725" s="1537"/>
      <c r="W725" s="1537"/>
      <c r="X725" s="1538">
        <v>35414241</v>
      </c>
      <c r="Y725" s="1539"/>
      <c r="Z725" s="1539"/>
      <c r="AA725" s="1539"/>
      <c r="AB725" s="1539"/>
      <c r="AC725" s="1539"/>
      <c r="AD725" s="1539"/>
      <c r="AE725" s="1539"/>
      <c r="AF725" s="1539"/>
      <c r="AG725" s="1540"/>
    </row>
    <row r="726" spans="1:33" ht="26.25" customHeight="1" x14ac:dyDescent="0.2">
      <c r="D726" s="1102" t="s">
        <v>298</v>
      </c>
      <c r="E726" s="1103"/>
      <c r="F726" s="1103"/>
      <c r="G726" s="1103"/>
      <c r="H726" s="1103"/>
      <c r="I726" s="1103"/>
      <c r="J726" s="1103"/>
      <c r="K726" s="1103"/>
      <c r="L726" s="1103"/>
      <c r="M726" s="1104"/>
      <c r="N726" s="1184">
        <v>218887.02</v>
      </c>
      <c r="O726" s="1184"/>
      <c r="P726" s="1184"/>
      <c r="Q726" s="1184"/>
      <c r="R726" s="1184"/>
      <c r="S726" s="1184"/>
      <c r="T726" s="1184"/>
      <c r="U726" s="1184"/>
      <c r="V726" s="1184"/>
      <c r="W726" s="1184"/>
      <c r="X726" s="1541">
        <v>324</v>
      </c>
      <c r="Y726" s="1542"/>
      <c r="Z726" s="1542"/>
      <c r="AA726" s="1542"/>
      <c r="AB726" s="1542"/>
      <c r="AC726" s="1542"/>
      <c r="AD726" s="1542"/>
      <c r="AE726" s="1542"/>
      <c r="AF726" s="1542"/>
      <c r="AG726" s="1543"/>
    </row>
    <row r="727" spans="1:33" ht="26.25" customHeight="1" x14ac:dyDescent="0.2">
      <c r="D727" s="1102" t="s">
        <v>299</v>
      </c>
      <c r="E727" s="1103"/>
      <c r="F727" s="1103"/>
      <c r="G727" s="1103"/>
      <c r="H727" s="1103"/>
      <c r="I727" s="1103"/>
      <c r="J727" s="1103"/>
      <c r="K727" s="1103"/>
      <c r="L727" s="1103"/>
      <c r="M727" s="1104"/>
      <c r="N727" s="1184">
        <v>154014.07999999999</v>
      </c>
      <c r="O727" s="1184"/>
      <c r="P727" s="1184"/>
      <c r="Q727" s="1184"/>
      <c r="R727" s="1184"/>
      <c r="S727" s="1184"/>
      <c r="T727" s="1184"/>
      <c r="U727" s="1184"/>
      <c r="V727" s="1184"/>
      <c r="W727" s="1184"/>
      <c r="X727" s="1541">
        <v>864906.68</v>
      </c>
      <c r="Y727" s="1542"/>
      <c r="Z727" s="1542"/>
      <c r="AA727" s="1542"/>
      <c r="AB727" s="1542"/>
      <c r="AC727" s="1542"/>
      <c r="AD727" s="1542"/>
      <c r="AE727" s="1542"/>
      <c r="AF727" s="1542"/>
      <c r="AG727" s="1543"/>
    </row>
    <row r="728" spans="1:33" ht="26.25" customHeight="1" x14ac:dyDescent="0.2">
      <c r="D728" s="1160" t="s">
        <v>2111</v>
      </c>
      <c r="E728" s="1103"/>
      <c r="F728" s="1103"/>
      <c r="G728" s="1103"/>
      <c r="H728" s="1103"/>
      <c r="I728" s="1103"/>
      <c r="J728" s="1103"/>
      <c r="K728" s="1103"/>
      <c r="L728" s="1103"/>
      <c r="M728" s="1104"/>
      <c r="N728" s="1544">
        <v>-354281.96</v>
      </c>
      <c r="O728" s="1544"/>
      <c r="P728" s="1544"/>
      <c r="Q728" s="1544"/>
      <c r="R728" s="1544"/>
      <c r="S728" s="1544"/>
      <c r="T728" s="1544"/>
      <c r="U728" s="1544"/>
      <c r="V728" s="1544"/>
      <c r="W728" s="1544"/>
      <c r="X728" s="1568">
        <v>-110866.05</v>
      </c>
      <c r="Y728" s="1569"/>
      <c r="Z728" s="1569"/>
      <c r="AA728" s="1569"/>
      <c r="AB728" s="1569"/>
      <c r="AC728" s="1569"/>
      <c r="AD728" s="1569"/>
      <c r="AE728" s="1569"/>
      <c r="AF728" s="1569"/>
      <c r="AG728" s="1570"/>
    </row>
    <row r="729" spans="1:33" ht="26.25" customHeight="1" thickBot="1" x14ac:dyDescent="0.25">
      <c r="D729" s="1078" t="s">
        <v>303</v>
      </c>
      <c r="E729" s="1079"/>
      <c r="F729" s="1079"/>
      <c r="G729" s="1079"/>
      <c r="H729" s="1079"/>
      <c r="I729" s="1079"/>
      <c r="J729" s="1079"/>
      <c r="K729" s="1079"/>
      <c r="L729" s="1079"/>
      <c r="M729" s="1080"/>
      <c r="N729" s="1551">
        <f>SUM(N725:W728)</f>
        <v>21566069.829999998</v>
      </c>
      <c r="O729" s="1551"/>
      <c r="P729" s="1551"/>
      <c r="Q729" s="1551"/>
      <c r="R729" s="1551"/>
      <c r="S729" s="1551"/>
      <c r="T729" s="1551"/>
      <c r="U729" s="1551"/>
      <c r="V729" s="1551"/>
      <c r="W729" s="1551"/>
      <c r="X729" s="1552">
        <f>SUM(X725:AG728)</f>
        <v>36168605.630000003</v>
      </c>
      <c r="Y729" s="1553"/>
      <c r="Z729" s="1553"/>
      <c r="AA729" s="1553"/>
      <c r="AB729" s="1553"/>
      <c r="AC729" s="1553"/>
      <c r="AD729" s="1553"/>
      <c r="AE729" s="1553"/>
      <c r="AF729" s="1553"/>
      <c r="AG729" s="1554"/>
    </row>
    <row r="732" spans="1:33" ht="14.25" customHeight="1" x14ac:dyDescent="0.2">
      <c r="D732" s="1154" t="s">
        <v>1365</v>
      </c>
      <c r="E732" s="1154"/>
      <c r="F732" s="1154"/>
      <c r="G732" s="1154"/>
      <c r="H732" s="1154"/>
      <c r="I732" s="1154"/>
      <c r="J732" s="1154"/>
      <c r="K732" s="1154"/>
      <c r="L732" s="1154"/>
      <c r="M732" s="1154"/>
      <c r="N732" s="1154"/>
      <c r="O732" s="1154"/>
      <c r="P732" s="1154"/>
      <c r="Q732" s="1154"/>
      <c r="R732" s="1154"/>
      <c r="S732" s="1154"/>
      <c r="T732" s="1154"/>
      <c r="U732" s="1154"/>
      <c r="V732" s="1154"/>
      <c r="W732" s="1154"/>
      <c r="X732" s="1154"/>
      <c r="Y732" s="1154"/>
      <c r="Z732" s="1154"/>
      <c r="AA732" s="1154"/>
      <c r="AB732" s="1154"/>
      <c r="AC732" s="1154"/>
      <c r="AD732" s="1154"/>
      <c r="AE732" s="1154"/>
      <c r="AF732" s="1154"/>
      <c r="AG732" s="1154"/>
    </row>
    <row r="734" spans="1:33" ht="14.25" customHeight="1" x14ac:dyDescent="0.2">
      <c r="D734" s="1536" t="s">
        <v>1366</v>
      </c>
      <c r="E734" s="1536"/>
      <c r="F734" s="1536"/>
      <c r="G734" s="1536"/>
      <c r="H734" s="1536"/>
      <c r="I734" s="1536"/>
      <c r="J734" s="1536"/>
      <c r="K734" s="1536"/>
      <c r="L734" s="1536"/>
      <c r="M734" s="1536"/>
      <c r="N734" s="1536"/>
      <c r="O734" s="1536"/>
      <c r="P734" s="1536"/>
      <c r="Q734" s="1536"/>
      <c r="R734" s="1536"/>
      <c r="S734" s="1536"/>
      <c r="T734" s="1536"/>
      <c r="U734" s="1536"/>
      <c r="V734" s="1536"/>
      <c r="W734" s="1536"/>
      <c r="X734" s="1536"/>
      <c r="Y734" s="1536"/>
      <c r="Z734" s="1536"/>
      <c r="AA734" s="1536"/>
      <c r="AB734" s="1536"/>
      <c r="AC734" s="1536"/>
      <c r="AD734" s="1536"/>
      <c r="AE734" s="1536"/>
      <c r="AF734" s="1536"/>
      <c r="AG734" s="1536"/>
    </row>
    <row r="735" spans="1:33" ht="14.25" customHeight="1" thickBot="1" x14ac:dyDescent="0.25"/>
    <row r="736" spans="1:33" ht="14.25" customHeight="1" x14ac:dyDescent="0.2">
      <c r="A736" s="598">
        <v>39</v>
      </c>
      <c r="D736" s="1164" t="s">
        <v>131</v>
      </c>
      <c r="E736" s="1165"/>
      <c r="F736" s="1165"/>
      <c r="G736" s="1165"/>
      <c r="H736" s="1165"/>
      <c r="I736" s="1165"/>
      <c r="J736" s="1165"/>
      <c r="K736" s="1165"/>
      <c r="L736" s="1165"/>
      <c r="M736" s="1166"/>
      <c r="N736" s="1134" t="s">
        <v>2</v>
      </c>
      <c r="O736" s="1135"/>
      <c r="P736" s="1135"/>
      <c r="Q736" s="1135"/>
      <c r="R736" s="1135"/>
      <c r="S736" s="1135"/>
      <c r="T736" s="1135"/>
      <c r="U736" s="1135"/>
      <c r="V736" s="1135"/>
      <c r="W736" s="1135"/>
      <c r="X736" s="1134" t="s">
        <v>3</v>
      </c>
      <c r="Y736" s="1135"/>
      <c r="Z736" s="1135"/>
      <c r="AA736" s="1135"/>
      <c r="AB736" s="1135"/>
      <c r="AC736" s="1135"/>
      <c r="AD736" s="1135"/>
      <c r="AE736" s="1135"/>
      <c r="AF736" s="1135"/>
      <c r="AG736" s="1136"/>
    </row>
    <row r="737" spans="1:33" ht="14.25" customHeight="1" thickBot="1" x14ac:dyDescent="0.25">
      <c r="D737" s="1167"/>
      <c r="E737" s="1168"/>
      <c r="F737" s="1168"/>
      <c r="G737" s="1168"/>
      <c r="H737" s="1168"/>
      <c r="I737" s="1168"/>
      <c r="J737" s="1168"/>
      <c r="K737" s="1168"/>
      <c r="L737" s="1168"/>
      <c r="M737" s="1169"/>
      <c r="N737" s="1137"/>
      <c r="O737" s="1138"/>
      <c r="P737" s="1138"/>
      <c r="Q737" s="1138"/>
      <c r="R737" s="1138"/>
      <c r="S737" s="1138"/>
      <c r="T737" s="1138"/>
      <c r="U737" s="1138"/>
      <c r="V737" s="1138"/>
      <c r="W737" s="1138"/>
      <c r="X737" s="1137"/>
      <c r="Y737" s="1138"/>
      <c r="Z737" s="1138"/>
      <c r="AA737" s="1138"/>
      <c r="AB737" s="1138"/>
      <c r="AC737" s="1138"/>
      <c r="AD737" s="1138"/>
      <c r="AE737" s="1138"/>
      <c r="AF737" s="1138"/>
      <c r="AG737" s="1139"/>
    </row>
    <row r="738" spans="1:33" s="17" customFormat="1" ht="29.25" customHeight="1" x14ac:dyDescent="0.25">
      <c r="A738" s="620"/>
      <c r="D738" s="1081" t="s">
        <v>305</v>
      </c>
      <c r="E738" s="1082"/>
      <c r="F738" s="1082"/>
      <c r="G738" s="1082"/>
      <c r="H738" s="1082"/>
      <c r="I738" s="1082"/>
      <c r="J738" s="1082"/>
      <c r="K738" s="1082"/>
      <c r="L738" s="1082"/>
      <c r="M738" s="1083"/>
      <c r="N738" s="1184">
        <v>4523088.97</v>
      </c>
      <c r="O738" s="1184"/>
      <c r="P738" s="1184"/>
      <c r="Q738" s="1184"/>
      <c r="R738" s="1184"/>
      <c r="S738" s="1184"/>
      <c r="T738" s="1184"/>
      <c r="U738" s="1184"/>
      <c r="V738" s="1184"/>
      <c r="W738" s="1184"/>
      <c r="X738" s="1184">
        <v>5908231</v>
      </c>
      <c r="Y738" s="1184"/>
      <c r="Z738" s="1184"/>
      <c r="AA738" s="1184"/>
      <c r="AB738" s="1184"/>
      <c r="AC738" s="1184"/>
      <c r="AD738" s="1184"/>
      <c r="AE738" s="1184"/>
      <c r="AF738" s="1184"/>
      <c r="AG738" s="1184"/>
    </row>
    <row r="739" spans="1:33" s="17" customFormat="1" ht="29.25" customHeight="1" x14ac:dyDescent="0.25">
      <c r="A739" s="620"/>
      <c r="D739" s="1102" t="s">
        <v>1718</v>
      </c>
      <c r="E739" s="1103"/>
      <c r="F739" s="1103"/>
      <c r="G739" s="1103"/>
      <c r="H739" s="1103"/>
      <c r="I739" s="1103"/>
      <c r="J739" s="1103"/>
      <c r="K739" s="1103"/>
      <c r="L739" s="1103"/>
      <c r="M739" s="1104"/>
      <c r="N739" s="1150">
        <f>SUM(N740:W741)</f>
        <v>14500</v>
      </c>
      <c r="O739" s="1150"/>
      <c r="P739" s="1150"/>
      <c r="Q739" s="1150"/>
      <c r="R739" s="1150"/>
      <c r="S739" s="1150"/>
      <c r="T739" s="1150"/>
      <c r="U739" s="1150"/>
      <c r="V739" s="1150"/>
      <c r="W739" s="1150"/>
      <c r="X739" s="1170">
        <v>15000</v>
      </c>
      <c r="Y739" s="1171"/>
      <c r="Z739" s="1171"/>
      <c r="AA739" s="1171"/>
      <c r="AB739" s="1171"/>
      <c r="AC739" s="1171"/>
      <c r="AD739" s="1171"/>
      <c r="AE739" s="1171"/>
      <c r="AF739" s="1171"/>
      <c r="AG739" s="1172"/>
    </row>
    <row r="740" spans="1:33" s="17" customFormat="1" ht="29.25" customHeight="1" x14ac:dyDescent="0.25">
      <c r="A740" s="620"/>
      <c r="D740" s="1160" t="s">
        <v>2116</v>
      </c>
      <c r="E740" s="1103"/>
      <c r="F740" s="1103"/>
      <c r="G740" s="1103"/>
      <c r="H740" s="1103"/>
      <c r="I740" s="1103"/>
      <c r="J740" s="1103"/>
      <c r="K740" s="1103"/>
      <c r="L740" s="1103"/>
      <c r="M740" s="1104"/>
      <c r="N740" s="1571">
        <v>8700</v>
      </c>
      <c r="O740" s="1572"/>
      <c r="P740" s="1572"/>
      <c r="Q740" s="1572"/>
      <c r="R740" s="1572"/>
      <c r="S740" s="1572"/>
      <c r="T740" s="1572"/>
      <c r="U740" s="1572"/>
      <c r="V740" s="1572"/>
      <c r="W740" s="1573"/>
      <c r="X740" s="1541">
        <v>7500</v>
      </c>
      <c r="Y740" s="1542"/>
      <c r="Z740" s="1542"/>
      <c r="AA740" s="1542"/>
      <c r="AB740" s="1542"/>
      <c r="AC740" s="1542"/>
      <c r="AD740" s="1542"/>
      <c r="AE740" s="1542"/>
      <c r="AF740" s="1542"/>
      <c r="AG740" s="1543"/>
    </row>
    <row r="741" spans="1:33" s="17" customFormat="1" ht="29.25" customHeight="1" thickBot="1" x14ac:dyDescent="0.3">
      <c r="A741" s="620"/>
      <c r="D741" s="1160" t="s">
        <v>2117</v>
      </c>
      <c r="E741" s="1103"/>
      <c r="F741" s="1103"/>
      <c r="G741" s="1103"/>
      <c r="H741" s="1103"/>
      <c r="I741" s="1103"/>
      <c r="J741" s="1103"/>
      <c r="K741" s="1103"/>
      <c r="L741" s="1103"/>
      <c r="M741" s="1104"/>
      <c r="N741" s="1252">
        <v>5800</v>
      </c>
      <c r="O741" s="1253"/>
      <c r="P741" s="1253"/>
      <c r="Q741" s="1253"/>
      <c r="R741" s="1253"/>
      <c r="S741" s="1253"/>
      <c r="T741" s="1253"/>
      <c r="U741" s="1253"/>
      <c r="V741" s="1253"/>
      <c r="W741" s="1254"/>
      <c r="X741" s="1170">
        <v>7500</v>
      </c>
      <c r="Y741" s="1171"/>
      <c r="Z741" s="1171"/>
      <c r="AA741" s="1171"/>
      <c r="AB741" s="1171"/>
      <c r="AC741" s="1171"/>
      <c r="AD741" s="1171"/>
      <c r="AE741" s="1171"/>
      <c r="AF741" s="1171"/>
      <c r="AG741" s="1172"/>
    </row>
    <row r="742" spans="1:33" s="17" customFormat="1" ht="29.25" customHeight="1" x14ac:dyDescent="0.25">
      <c r="A742" s="620"/>
      <c r="D742" s="1260" t="s">
        <v>2112</v>
      </c>
      <c r="E742" s="1261"/>
      <c r="F742" s="1261"/>
      <c r="G742" s="1261"/>
      <c r="H742" s="1261"/>
      <c r="I742" s="1261"/>
      <c r="J742" s="1261"/>
      <c r="K742" s="1261"/>
      <c r="L742" s="1261"/>
      <c r="M742" s="1262"/>
      <c r="N742" s="1170">
        <v>1556761.19</v>
      </c>
      <c r="O742" s="1171"/>
      <c r="P742" s="1171"/>
      <c r="Q742" s="1171"/>
      <c r="R742" s="1171"/>
      <c r="S742" s="1171"/>
      <c r="T742" s="1171"/>
      <c r="U742" s="1171"/>
      <c r="V742" s="1171"/>
      <c r="W742" s="1172"/>
      <c r="X742" s="1170">
        <v>1938297</v>
      </c>
      <c r="Y742" s="1171"/>
      <c r="Z742" s="1171"/>
      <c r="AA742" s="1171"/>
      <c r="AB742" s="1171"/>
      <c r="AC742" s="1171"/>
      <c r="AD742" s="1171"/>
      <c r="AE742" s="1171"/>
      <c r="AF742" s="1171"/>
      <c r="AG742" s="1172"/>
    </row>
    <row r="743" spans="1:33" s="17" customFormat="1" ht="29.25" customHeight="1" x14ac:dyDescent="0.25">
      <c r="A743" s="620"/>
      <c r="D743" s="1160" t="s">
        <v>2113</v>
      </c>
      <c r="E743" s="1258"/>
      <c r="F743" s="1258"/>
      <c r="G743" s="1258"/>
      <c r="H743" s="1258"/>
      <c r="I743" s="1258"/>
      <c r="J743" s="1258"/>
      <c r="K743" s="1258"/>
      <c r="L743" s="1258"/>
      <c r="M743" s="1259"/>
      <c r="N743" s="1184">
        <v>993922.66</v>
      </c>
      <c r="O743" s="1184"/>
      <c r="P743" s="1184"/>
      <c r="Q743" s="1184"/>
      <c r="R743" s="1184"/>
      <c r="S743" s="1184"/>
      <c r="T743" s="1184"/>
      <c r="U743" s="1184"/>
      <c r="V743" s="1184"/>
      <c r="W743" s="1184"/>
      <c r="X743" s="1170">
        <v>2689052</v>
      </c>
      <c r="Y743" s="1171"/>
      <c r="Z743" s="1171"/>
      <c r="AA743" s="1171"/>
      <c r="AB743" s="1171"/>
      <c r="AC743" s="1171"/>
      <c r="AD743" s="1171"/>
      <c r="AE743" s="1171"/>
      <c r="AF743" s="1171"/>
      <c r="AG743" s="1172"/>
    </row>
    <row r="744" spans="1:33" s="17" customFormat="1" ht="29.25" customHeight="1" x14ac:dyDescent="0.25">
      <c r="A744" s="620"/>
      <c r="D744" s="1160" t="s">
        <v>2114</v>
      </c>
      <c r="E744" s="1103"/>
      <c r="F744" s="1103"/>
      <c r="G744" s="1103"/>
      <c r="H744" s="1103"/>
      <c r="I744" s="1103"/>
      <c r="J744" s="1103"/>
      <c r="K744" s="1103"/>
      <c r="L744" s="1103"/>
      <c r="M744" s="1104"/>
      <c r="N744" s="1184">
        <v>516000</v>
      </c>
      <c r="O744" s="1184"/>
      <c r="P744" s="1184"/>
      <c r="Q744" s="1184"/>
      <c r="R744" s="1184"/>
      <c r="S744" s="1184"/>
      <c r="T744" s="1184"/>
      <c r="U744" s="1184"/>
      <c r="V744" s="1184"/>
      <c r="W744" s="1184"/>
      <c r="X744" s="1170">
        <v>516000</v>
      </c>
      <c r="Y744" s="1171"/>
      <c r="Z744" s="1171"/>
      <c r="AA744" s="1171"/>
      <c r="AB744" s="1171"/>
      <c r="AC744" s="1171"/>
      <c r="AD744" s="1171"/>
      <c r="AE744" s="1171"/>
      <c r="AF744" s="1171"/>
      <c r="AG744" s="1172"/>
    </row>
    <row r="745" spans="1:33" s="17" customFormat="1" ht="29.25" customHeight="1" x14ac:dyDescent="0.25">
      <c r="A745" s="1017"/>
      <c r="D745" s="1160" t="s">
        <v>2146</v>
      </c>
      <c r="E745" s="1103"/>
      <c r="F745" s="1103"/>
      <c r="G745" s="1103"/>
      <c r="H745" s="1103"/>
      <c r="I745" s="1103"/>
      <c r="J745" s="1103"/>
      <c r="K745" s="1103"/>
      <c r="L745" s="1103"/>
      <c r="M745" s="1104"/>
      <c r="N745" s="1184">
        <v>117997.65</v>
      </c>
      <c r="O745" s="1184"/>
      <c r="P745" s="1184"/>
      <c r="Q745" s="1184"/>
      <c r="R745" s="1184"/>
      <c r="S745" s="1184"/>
      <c r="T745" s="1184"/>
      <c r="U745" s="1184"/>
      <c r="V745" s="1184"/>
      <c r="W745" s="1184"/>
      <c r="X745" s="1170">
        <v>132126</v>
      </c>
      <c r="Y745" s="1171"/>
      <c r="Z745" s="1171"/>
      <c r="AA745" s="1171"/>
      <c r="AB745" s="1171"/>
      <c r="AC745" s="1171"/>
      <c r="AD745" s="1171"/>
      <c r="AE745" s="1171"/>
      <c r="AF745" s="1171"/>
      <c r="AG745" s="1172"/>
    </row>
    <row r="746" spans="1:33" s="17" customFormat="1" ht="29.25" customHeight="1" x14ac:dyDescent="0.25">
      <c r="A746" s="1017"/>
      <c r="D746" s="1160" t="s">
        <v>2147</v>
      </c>
      <c r="E746" s="1103"/>
      <c r="F746" s="1103"/>
      <c r="G746" s="1103"/>
      <c r="H746" s="1103"/>
      <c r="I746" s="1103"/>
      <c r="J746" s="1103"/>
      <c r="K746" s="1103"/>
      <c r="L746" s="1103"/>
      <c r="M746" s="1104"/>
      <c r="N746" s="1184">
        <v>70848</v>
      </c>
      <c r="O746" s="1184"/>
      <c r="P746" s="1184"/>
      <c r="Q746" s="1184"/>
      <c r="R746" s="1184"/>
      <c r="S746" s="1184"/>
      <c r="T746" s="1184"/>
      <c r="U746" s="1184"/>
      <c r="V746" s="1184"/>
      <c r="W746" s="1184"/>
      <c r="X746" s="1170">
        <v>70848</v>
      </c>
      <c r="Y746" s="1171"/>
      <c r="Z746" s="1171"/>
      <c r="AA746" s="1171"/>
      <c r="AB746" s="1171"/>
      <c r="AC746" s="1171"/>
      <c r="AD746" s="1171"/>
      <c r="AE746" s="1171"/>
      <c r="AF746" s="1171"/>
      <c r="AG746" s="1172"/>
    </row>
    <row r="747" spans="1:33" s="17" customFormat="1" ht="29.25" customHeight="1" x14ac:dyDescent="0.25">
      <c r="A747" s="1017"/>
      <c r="D747" s="1160" t="s">
        <v>2148</v>
      </c>
      <c r="E747" s="1103"/>
      <c r="F747" s="1103"/>
      <c r="G747" s="1103"/>
      <c r="H747" s="1103"/>
      <c r="I747" s="1103"/>
      <c r="J747" s="1103"/>
      <c r="K747" s="1103"/>
      <c r="L747" s="1103"/>
      <c r="M747" s="1104"/>
      <c r="N747" s="1184">
        <v>618259.16</v>
      </c>
      <c r="O747" s="1184"/>
      <c r="P747" s="1184"/>
      <c r="Q747" s="1184"/>
      <c r="R747" s="1184"/>
      <c r="S747" s="1184"/>
      <c r="T747" s="1184"/>
      <c r="U747" s="1184"/>
      <c r="V747" s="1184"/>
      <c r="W747" s="1184"/>
      <c r="X747" s="1170">
        <v>0</v>
      </c>
      <c r="Y747" s="1171"/>
      <c r="Z747" s="1171"/>
      <c r="AA747" s="1171"/>
      <c r="AB747" s="1171"/>
      <c r="AC747" s="1171"/>
      <c r="AD747" s="1171"/>
      <c r="AE747" s="1171"/>
      <c r="AF747" s="1171"/>
      <c r="AG747" s="1172"/>
    </row>
    <row r="748" spans="1:33" s="17" customFormat="1" ht="29.25" customHeight="1" x14ac:dyDescent="0.25">
      <c r="A748" s="1017"/>
      <c r="D748" s="1160" t="s">
        <v>2149</v>
      </c>
      <c r="E748" s="1103"/>
      <c r="F748" s="1103"/>
      <c r="G748" s="1103"/>
      <c r="H748" s="1103"/>
      <c r="I748" s="1103"/>
      <c r="J748" s="1103"/>
      <c r="K748" s="1103"/>
      <c r="L748" s="1103"/>
      <c r="M748" s="1104"/>
      <c r="N748" s="1184">
        <v>187615.55</v>
      </c>
      <c r="O748" s="1184"/>
      <c r="P748" s="1184"/>
      <c r="Q748" s="1184"/>
      <c r="R748" s="1184"/>
      <c r="S748" s="1184"/>
      <c r="T748" s="1184"/>
      <c r="U748" s="1184"/>
      <c r="V748" s="1184"/>
      <c r="W748" s="1184"/>
      <c r="X748" s="1170">
        <v>191901</v>
      </c>
      <c r="Y748" s="1171"/>
      <c r="Z748" s="1171"/>
      <c r="AA748" s="1171"/>
      <c r="AB748" s="1171"/>
      <c r="AC748" s="1171"/>
      <c r="AD748" s="1171"/>
      <c r="AE748" s="1171"/>
      <c r="AF748" s="1171"/>
      <c r="AG748" s="1172"/>
    </row>
    <row r="749" spans="1:33" s="17" customFormat="1" ht="29.25" customHeight="1" x14ac:dyDescent="0.25">
      <c r="A749" s="620"/>
      <c r="D749" s="1160" t="s">
        <v>2150</v>
      </c>
      <c r="E749" s="1103"/>
      <c r="F749" s="1103"/>
      <c r="G749" s="1103"/>
      <c r="H749" s="1103"/>
      <c r="I749" s="1103"/>
      <c r="J749" s="1103"/>
      <c r="K749" s="1103"/>
      <c r="L749" s="1103"/>
      <c r="M749" s="1104"/>
      <c r="N749" s="1184">
        <v>447184.97</v>
      </c>
      <c r="O749" s="1184"/>
      <c r="P749" s="1184"/>
      <c r="Q749" s="1184"/>
      <c r="R749" s="1184"/>
      <c r="S749" s="1184"/>
      <c r="T749" s="1184"/>
      <c r="U749" s="1184"/>
      <c r="V749" s="1184"/>
      <c r="W749" s="1184"/>
      <c r="X749" s="1170">
        <v>355007</v>
      </c>
      <c r="Y749" s="1171"/>
      <c r="Z749" s="1171"/>
      <c r="AA749" s="1171"/>
      <c r="AB749" s="1171"/>
      <c r="AC749" s="1171"/>
      <c r="AD749" s="1171"/>
      <c r="AE749" s="1171"/>
      <c r="AF749" s="1171"/>
      <c r="AG749" s="1172"/>
    </row>
    <row r="750" spans="1:33" s="17" customFormat="1" ht="29.25" customHeight="1" x14ac:dyDescent="0.25">
      <c r="A750" s="620"/>
      <c r="D750" s="1241" t="s">
        <v>313</v>
      </c>
      <c r="E750" s="1242"/>
      <c r="F750" s="1242"/>
      <c r="G750" s="1242"/>
      <c r="H750" s="1242"/>
      <c r="I750" s="1242"/>
      <c r="J750" s="1242"/>
      <c r="K750" s="1242"/>
      <c r="L750" s="1242"/>
      <c r="M750" s="1243"/>
      <c r="N750" s="1244">
        <v>28978</v>
      </c>
      <c r="O750" s="1244"/>
      <c r="P750" s="1244"/>
      <c r="Q750" s="1244"/>
      <c r="R750" s="1244"/>
      <c r="S750" s="1244"/>
      <c r="T750" s="1244"/>
      <c r="U750" s="1244"/>
      <c r="V750" s="1244"/>
      <c r="W750" s="1244"/>
      <c r="X750" s="1249">
        <v>41368.269999999997</v>
      </c>
      <c r="Y750" s="1250"/>
      <c r="Z750" s="1250"/>
      <c r="AA750" s="1250"/>
      <c r="AB750" s="1250"/>
      <c r="AC750" s="1250"/>
      <c r="AD750" s="1250"/>
      <c r="AE750" s="1250"/>
      <c r="AF750" s="1250"/>
      <c r="AG750" s="1251"/>
    </row>
    <row r="751" spans="1:33" s="17" customFormat="1" ht="29.25" customHeight="1" x14ac:dyDescent="0.25">
      <c r="A751" s="620"/>
      <c r="D751" s="1160" t="s">
        <v>2115</v>
      </c>
      <c r="E751" s="1103"/>
      <c r="F751" s="1103"/>
      <c r="G751" s="1103"/>
      <c r="H751" s="1103"/>
      <c r="I751" s="1103"/>
      <c r="J751" s="1103"/>
      <c r="K751" s="1103"/>
      <c r="L751" s="1103"/>
      <c r="M751" s="1104"/>
      <c r="N751" s="1184">
        <v>28231.21</v>
      </c>
      <c r="O751" s="1184"/>
      <c r="P751" s="1184"/>
      <c r="Q751" s="1184"/>
      <c r="R751" s="1184"/>
      <c r="S751" s="1184"/>
      <c r="T751" s="1184"/>
      <c r="U751" s="1184"/>
      <c r="V751" s="1184"/>
      <c r="W751" s="1184"/>
      <c r="X751" s="1170">
        <v>11069.66</v>
      </c>
      <c r="Y751" s="1171"/>
      <c r="Z751" s="1171"/>
      <c r="AA751" s="1171"/>
      <c r="AB751" s="1171"/>
      <c r="AC751" s="1171"/>
      <c r="AD751" s="1171"/>
      <c r="AE751" s="1171"/>
      <c r="AF751" s="1171"/>
      <c r="AG751" s="1172"/>
    </row>
    <row r="752" spans="1:33" s="17" customFormat="1" ht="29.25" customHeight="1" x14ac:dyDescent="0.25">
      <c r="A752" s="620"/>
      <c r="D752" s="1160" t="s">
        <v>2151</v>
      </c>
      <c r="E752" s="1103"/>
      <c r="F752" s="1103"/>
      <c r="G752" s="1103"/>
      <c r="H752" s="1103"/>
      <c r="I752" s="1103"/>
      <c r="J752" s="1103"/>
      <c r="K752" s="1103"/>
      <c r="L752" s="1103"/>
      <c r="M752" s="1104"/>
      <c r="N752" s="1184">
        <v>747.2</v>
      </c>
      <c r="O752" s="1184"/>
      <c r="P752" s="1184"/>
      <c r="Q752" s="1184"/>
      <c r="R752" s="1184"/>
      <c r="S752" s="1184"/>
      <c r="T752" s="1184"/>
      <c r="U752" s="1184"/>
      <c r="V752" s="1184"/>
      <c r="W752" s="1184"/>
      <c r="X752" s="1170">
        <v>0</v>
      </c>
      <c r="Y752" s="1171"/>
      <c r="Z752" s="1171"/>
      <c r="AA752" s="1171"/>
      <c r="AB752" s="1171"/>
      <c r="AC752" s="1171"/>
      <c r="AD752" s="1171"/>
      <c r="AE752" s="1171"/>
      <c r="AF752" s="1171"/>
      <c r="AG752" s="1172"/>
    </row>
    <row r="753" spans="1:33" s="17" customFormat="1" ht="29.25" customHeight="1" x14ac:dyDescent="0.25">
      <c r="A753" s="620"/>
      <c r="D753" s="1160" t="s">
        <v>2118</v>
      </c>
      <c r="E753" s="1103"/>
      <c r="F753" s="1103"/>
      <c r="G753" s="1103"/>
      <c r="H753" s="1103"/>
      <c r="I753" s="1103"/>
      <c r="J753" s="1103"/>
      <c r="K753" s="1103"/>
      <c r="L753" s="1103"/>
      <c r="M753" s="1104"/>
      <c r="N753" s="1184">
        <v>0</v>
      </c>
      <c r="O753" s="1184"/>
      <c r="P753" s="1184"/>
      <c r="Q753" s="1184"/>
      <c r="R753" s="1184"/>
      <c r="S753" s="1184"/>
      <c r="T753" s="1184"/>
      <c r="U753" s="1184"/>
      <c r="V753" s="1184"/>
      <c r="W753" s="1184"/>
      <c r="X753" s="1170">
        <v>30298.61</v>
      </c>
      <c r="Y753" s="1171"/>
      <c r="Z753" s="1171"/>
      <c r="AA753" s="1171"/>
      <c r="AB753" s="1171"/>
      <c r="AC753" s="1171"/>
      <c r="AD753" s="1171"/>
      <c r="AE753" s="1171"/>
      <c r="AF753" s="1171"/>
      <c r="AG753" s="1172"/>
    </row>
    <row r="754" spans="1:33" s="17" customFormat="1" ht="29.25" customHeight="1" x14ac:dyDescent="0.25">
      <c r="A754" s="620"/>
      <c r="D754" s="1241"/>
      <c r="E754" s="1242"/>
      <c r="F754" s="1242"/>
      <c r="G754" s="1242"/>
      <c r="H754" s="1242"/>
      <c r="I754" s="1242"/>
      <c r="J754" s="1242"/>
      <c r="K754" s="1242"/>
      <c r="L754" s="1242"/>
      <c r="M754" s="1243"/>
      <c r="N754" s="1184"/>
      <c r="O754" s="1184"/>
      <c r="P754" s="1184"/>
      <c r="Q754" s="1184"/>
      <c r="R754" s="1184"/>
      <c r="S754" s="1184"/>
      <c r="T754" s="1184"/>
      <c r="U754" s="1184"/>
      <c r="V754" s="1184"/>
      <c r="W754" s="1184"/>
      <c r="X754" s="1170"/>
      <c r="Y754" s="1171"/>
      <c r="Z754" s="1171"/>
      <c r="AA754" s="1171"/>
      <c r="AB754" s="1171"/>
      <c r="AC754" s="1171"/>
      <c r="AD754" s="1171"/>
      <c r="AE754" s="1171"/>
      <c r="AF754" s="1171"/>
      <c r="AG754" s="1172"/>
    </row>
    <row r="755" spans="1:33" s="17" customFormat="1" ht="29.25" customHeight="1" x14ac:dyDescent="0.25">
      <c r="A755" s="620"/>
      <c r="D755" s="1241" t="s">
        <v>314</v>
      </c>
      <c r="E755" s="1242"/>
      <c r="F755" s="1242"/>
      <c r="G755" s="1242"/>
      <c r="H755" s="1242"/>
      <c r="I755" s="1242"/>
      <c r="J755" s="1242"/>
      <c r="K755" s="1242"/>
      <c r="L755" s="1242"/>
      <c r="M755" s="1243"/>
      <c r="N755" s="1184">
        <v>112347</v>
      </c>
      <c r="O755" s="1184"/>
      <c r="P755" s="1184"/>
      <c r="Q755" s="1184"/>
      <c r="R755" s="1184"/>
      <c r="S755" s="1184"/>
      <c r="T755" s="1184"/>
      <c r="U755" s="1184"/>
      <c r="V755" s="1184"/>
      <c r="W755" s="1184"/>
      <c r="X755" s="1170">
        <v>76518</v>
      </c>
      <c r="Y755" s="1171"/>
      <c r="Z755" s="1171"/>
      <c r="AA755" s="1171"/>
      <c r="AB755" s="1171"/>
      <c r="AC755" s="1171"/>
      <c r="AD755" s="1171"/>
      <c r="AE755" s="1171"/>
      <c r="AF755" s="1171"/>
      <c r="AG755" s="1172"/>
    </row>
    <row r="756" spans="1:33" s="17" customFormat="1" ht="29.25" customHeight="1" x14ac:dyDescent="0.25">
      <c r="A756" s="620"/>
      <c r="D756" s="1202" t="s">
        <v>315</v>
      </c>
      <c r="E756" s="1203"/>
      <c r="F756" s="1203"/>
      <c r="G756" s="1203"/>
      <c r="H756" s="1203"/>
      <c r="I756" s="1203"/>
      <c r="J756" s="1203"/>
      <c r="K756" s="1203"/>
      <c r="L756" s="1203"/>
      <c r="M756" s="1204"/>
      <c r="N756" s="1184">
        <v>10.93</v>
      </c>
      <c r="O756" s="1184"/>
      <c r="P756" s="1184"/>
      <c r="Q756" s="1184"/>
      <c r="R756" s="1184"/>
      <c r="S756" s="1184"/>
      <c r="T756" s="1184"/>
      <c r="U756" s="1184"/>
      <c r="V756" s="1184"/>
      <c r="W756" s="1184"/>
      <c r="X756" s="1170">
        <v>26.58</v>
      </c>
      <c r="Y756" s="1171"/>
      <c r="Z756" s="1171"/>
      <c r="AA756" s="1171"/>
      <c r="AB756" s="1171"/>
      <c r="AC756" s="1171"/>
      <c r="AD756" s="1171"/>
      <c r="AE756" s="1171"/>
      <c r="AF756" s="1171"/>
      <c r="AG756" s="1172"/>
    </row>
    <row r="757" spans="1:33" s="17" customFormat="1" ht="29.25" customHeight="1" x14ac:dyDescent="0.25">
      <c r="A757" s="620"/>
      <c r="D757" s="1160" t="s">
        <v>2121</v>
      </c>
      <c r="E757" s="1103"/>
      <c r="F757" s="1103"/>
      <c r="G757" s="1103"/>
      <c r="H757" s="1103"/>
      <c r="I757" s="1103"/>
      <c r="J757" s="1103"/>
      <c r="K757" s="1103"/>
      <c r="L757" s="1103"/>
      <c r="M757" s="1104"/>
      <c r="N757" s="1184">
        <v>10.93</v>
      </c>
      <c r="O757" s="1184"/>
      <c r="P757" s="1184"/>
      <c r="Q757" s="1184"/>
      <c r="R757" s="1184"/>
      <c r="S757" s="1184"/>
      <c r="T757" s="1184"/>
      <c r="U757" s="1184"/>
      <c r="V757" s="1184"/>
      <c r="W757" s="1184"/>
      <c r="X757" s="1170">
        <v>27</v>
      </c>
      <c r="Y757" s="1171"/>
      <c r="Z757" s="1171"/>
      <c r="AA757" s="1171"/>
      <c r="AB757" s="1171"/>
      <c r="AC757" s="1171"/>
      <c r="AD757" s="1171"/>
      <c r="AE757" s="1171"/>
      <c r="AF757" s="1171"/>
      <c r="AG757" s="1172"/>
    </row>
    <row r="758" spans="1:33" s="17" customFormat="1" ht="29.25" customHeight="1" x14ac:dyDescent="0.25">
      <c r="A758" s="620"/>
      <c r="D758" s="1202" t="s">
        <v>317</v>
      </c>
      <c r="E758" s="1203"/>
      <c r="F758" s="1203"/>
      <c r="G758" s="1203"/>
      <c r="H758" s="1203"/>
      <c r="I758" s="1203"/>
      <c r="J758" s="1203"/>
      <c r="K758" s="1203"/>
      <c r="L758" s="1203"/>
      <c r="M758" s="1204"/>
      <c r="N758" s="1184">
        <f>SUM(N759:W760)</f>
        <v>112335.9</v>
      </c>
      <c r="O758" s="1184"/>
      <c r="P758" s="1184"/>
      <c r="Q758" s="1184"/>
      <c r="R758" s="1184"/>
      <c r="S758" s="1184"/>
      <c r="T758" s="1184"/>
      <c r="U758" s="1184"/>
      <c r="V758" s="1184"/>
      <c r="W758" s="1184"/>
      <c r="X758" s="1170">
        <v>76491</v>
      </c>
      <c r="Y758" s="1171"/>
      <c r="Z758" s="1171"/>
      <c r="AA758" s="1171"/>
      <c r="AB758" s="1171"/>
      <c r="AC758" s="1171"/>
      <c r="AD758" s="1171"/>
      <c r="AE758" s="1171"/>
      <c r="AF758" s="1171"/>
      <c r="AG758" s="1172"/>
    </row>
    <row r="759" spans="1:33" s="17" customFormat="1" ht="29.25" customHeight="1" x14ac:dyDescent="0.25">
      <c r="A759" s="620"/>
      <c r="D759" s="1160" t="s">
        <v>2119</v>
      </c>
      <c r="E759" s="1103"/>
      <c r="F759" s="1103"/>
      <c r="G759" s="1103"/>
      <c r="H759" s="1103"/>
      <c r="I759" s="1103"/>
      <c r="J759" s="1103"/>
      <c r="K759" s="1103"/>
      <c r="L759" s="1103"/>
      <c r="M759" s="1104"/>
      <c r="N759" s="1184">
        <v>98664.19</v>
      </c>
      <c r="O759" s="1184"/>
      <c r="P759" s="1184"/>
      <c r="Q759" s="1184"/>
      <c r="R759" s="1184"/>
      <c r="S759" s="1184"/>
      <c r="T759" s="1184"/>
      <c r="U759" s="1184"/>
      <c r="V759" s="1184"/>
      <c r="W759" s="1184"/>
      <c r="X759" s="1170">
        <v>69292</v>
      </c>
      <c r="Y759" s="1171"/>
      <c r="Z759" s="1171"/>
      <c r="AA759" s="1171"/>
      <c r="AB759" s="1171"/>
      <c r="AC759" s="1171"/>
      <c r="AD759" s="1171"/>
      <c r="AE759" s="1171"/>
      <c r="AF759" s="1171"/>
      <c r="AG759" s="1172"/>
    </row>
    <row r="760" spans="1:33" s="17" customFormat="1" ht="29.25" customHeight="1" x14ac:dyDescent="0.25">
      <c r="A760" s="620"/>
      <c r="D760" s="1160" t="s">
        <v>2120</v>
      </c>
      <c r="E760" s="1103"/>
      <c r="F760" s="1103"/>
      <c r="G760" s="1103"/>
      <c r="H760" s="1103"/>
      <c r="I760" s="1103"/>
      <c r="J760" s="1103"/>
      <c r="K760" s="1103"/>
      <c r="L760" s="1103"/>
      <c r="M760" s="1104"/>
      <c r="N760" s="1184">
        <v>13671.71</v>
      </c>
      <c r="O760" s="1184"/>
      <c r="P760" s="1184"/>
      <c r="Q760" s="1184"/>
      <c r="R760" s="1184"/>
      <c r="S760" s="1184"/>
      <c r="T760" s="1184"/>
      <c r="U760" s="1184"/>
      <c r="V760" s="1184"/>
      <c r="W760" s="1184"/>
      <c r="X760" s="1170">
        <v>7199.14</v>
      </c>
      <c r="Y760" s="1171"/>
      <c r="Z760" s="1171"/>
      <c r="AA760" s="1171"/>
      <c r="AB760" s="1171"/>
      <c r="AC760" s="1171"/>
      <c r="AD760" s="1171"/>
      <c r="AE760" s="1171"/>
      <c r="AF760" s="1171"/>
      <c r="AG760" s="1172"/>
    </row>
    <row r="761" spans="1:33" s="17" customFormat="1" ht="29.25" customHeight="1" x14ac:dyDescent="0.25">
      <c r="A761" s="620"/>
      <c r="D761" s="1241" t="s">
        <v>318</v>
      </c>
      <c r="E761" s="1242"/>
      <c r="F761" s="1242"/>
      <c r="G761" s="1242"/>
      <c r="H761" s="1242"/>
      <c r="I761" s="1242"/>
      <c r="J761" s="1242"/>
      <c r="K761" s="1242"/>
      <c r="L761" s="1242"/>
      <c r="M761" s="1243"/>
      <c r="N761" s="1184"/>
      <c r="O761" s="1184"/>
      <c r="P761" s="1184"/>
      <c r="Q761" s="1184"/>
      <c r="R761" s="1184"/>
      <c r="S761" s="1184"/>
      <c r="T761" s="1184"/>
      <c r="U761" s="1184"/>
      <c r="V761" s="1184"/>
      <c r="W761" s="1184"/>
      <c r="X761" s="1170"/>
      <c r="Y761" s="1171"/>
      <c r="Z761" s="1171"/>
      <c r="AA761" s="1171"/>
      <c r="AB761" s="1171"/>
      <c r="AC761" s="1171"/>
      <c r="AD761" s="1171"/>
      <c r="AE761" s="1171"/>
      <c r="AF761" s="1171"/>
      <c r="AG761" s="1172"/>
    </row>
    <row r="762" spans="1:33" s="17" customFormat="1" ht="29.25" customHeight="1" x14ac:dyDescent="0.25">
      <c r="A762" s="620"/>
      <c r="D762" s="1102"/>
      <c r="E762" s="1103"/>
      <c r="F762" s="1103"/>
      <c r="G762" s="1103"/>
      <c r="H762" s="1103"/>
      <c r="I762" s="1103"/>
      <c r="J762" s="1103"/>
      <c r="K762" s="1103"/>
      <c r="L762" s="1103"/>
      <c r="M762" s="1104"/>
      <c r="N762" s="1184"/>
      <c r="O762" s="1184"/>
      <c r="P762" s="1184"/>
      <c r="Q762" s="1184"/>
      <c r="R762" s="1184"/>
      <c r="S762" s="1184"/>
      <c r="T762" s="1184"/>
      <c r="U762" s="1184"/>
      <c r="V762" s="1184"/>
      <c r="W762" s="1184"/>
      <c r="X762" s="1170"/>
      <c r="Y762" s="1171"/>
      <c r="Z762" s="1171"/>
      <c r="AA762" s="1171"/>
      <c r="AB762" s="1171"/>
      <c r="AC762" s="1171"/>
      <c r="AD762" s="1171"/>
      <c r="AE762" s="1171"/>
      <c r="AF762" s="1171"/>
      <c r="AG762" s="1172"/>
    </row>
    <row r="763" spans="1:33" s="17" customFormat="1" ht="29.25" customHeight="1" thickBot="1" x14ac:dyDescent="0.3">
      <c r="A763" s="620"/>
      <c r="D763" s="1078"/>
      <c r="E763" s="1079"/>
      <c r="F763" s="1079"/>
      <c r="G763" s="1079"/>
      <c r="H763" s="1079"/>
      <c r="I763" s="1079"/>
      <c r="J763" s="1079"/>
      <c r="K763" s="1079"/>
      <c r="L763" s="1079"/>
      <c r="M763" s="1080"/>
      <c r="N763" s="1559"/>
      <c r="O763" s="1559"/>
      <c r="P763" s="1559"/>
      <c r="Q763" s="1559"/>
      <c r="R763" s="1559"/>
      <c r="S763" s="1559"/>
      <c r="T763" s="1559"/>
      <c r="U763" s="1559"/>
      <c r="V763" s="1559"/>
      <c r="W763" s="1559"/>
      <c r="X763" s="1556"/>
      <c r="Y763" s="1557"/>
      <c r="Z763" s="1557"/>
      <c r="AA763" s="1557"/>
      <c r="AB763" s="1557"/>
      <c r="AC763" s="1557"/>
      <c r="AD763" s="1557"/>
      <c r="AE763" s="1557"/>
      <c r="AF763" s="1557"/>
      <c r="AG763" s="1558"/>
    </row>
    <row r="764" spans="1:33" ht="14.25" customHeight="1" x14ac:dyDescent="0.2">
      <c r="D764" s="624"/>
      <c r="E764" s="624"/>
      <c r="F764" s="624"/>
      <c r="G764" s="624"/>
      <c r="H764" s="624"/>
      <c r="I764" s="624"/>
      <c r="J764" s="624"/>
      <c r="K764" s="624"/>
      <c r="L764" s="624"/>
      <c r="M764" s="624"/>
      <c r="N764" s="625"/>
      <c r="O764" s="625"/>
      <c r="P764" s="625"/>
      <c r="Q764" s="625"/>
      <c r="R764" s="625"/>
      <c r="S764" s="625"/>
      <c r="T764" s="625"/>
      <c r="U764" s="625"/>
      <c r="V764" s="625"/>
      <c r="W764" s="625"/>
      <c r="X764" s="625"/>
      <c r="Y764" s="625"/>
      <c r="Z764" s="625"/>
      <c r="AA764" s="625"/>
      <c r="AB764" s="625"/>
      <c r="AC764" s="625"/>
      <c r="AD764" s="625"/>
      <c r="AE764" s="625"/>
      <c r="AF764" s="625"/>
      <c r="AG764" s="625"/>
    </row>
    <row r="765" spans="1:33" ht="14.25" customHeight="1" x14ac:dyDescent="0.2">
      <c r="D765" s="624"/>
      <c r="E765" s="624"/>
      <c r="F765" s="624"/>
      <c r="G765" s="624"/>
      <c r="H765" s="624"/>
      <c r="I765" s="624"/>
      <c r="J765" s="624"/>
      <c r="K765" s="624"/>
      <c r="L765" s="624"/>
      <c r="M765" s="624"/>
      <c r="N765" s="625"/>
      <c r="O765" s="625"/>
      <c r="P765" s="625"/>
      <c r="Q765" s="625"/>
      <c r="R765" s="625"/>
      <c r="S765" s="625"/>
      <c r="T765" s="625"/>
      <c r="U765" s="625"/>
      <c r="V765" s="625"/>
      <c r="W765" s="625"/>
      <c r="X765" s="625"/>
      <c r="Y765" s="625"/>
      <c r="Z765" s="625"/>
      <c r="AA765" s="625"/>
      <c r="AB765" s="625"/>
      <c r="AC765" s="625"/>
      <c r="AD765" s="625"/>
      <c r="AE765" s="625"/>
      <c r="AF765" s="625"/>
      <c r="AG765" s="625"/>
    </row>
    <row r="766" spans="1:33" ht="14.25" hidden="1" customHeight="1" thickBot="1" x14ac:dyDescent="0.2">
      <c r="A766" s="598">
        <v>39</v>
      </c>
      <c r="D766" s="1164" t="s">
        <v>131</v>
      </c>
      <c r="E766" s="1165"/>
      <c r="F766" s="1165"/>
      <c r="G766" s="1165"/>
      <c r="H766" s="1165"/>
      <c r="I766" s="1165"/>
      <c r="J766" s="1165"/>
      <c r="K766" s="1165"/>
      <c r="L766" s="1165"/>
      <c r="M766" s="1166"/>
      <c r="N766" s="1134" t="s">
        <v>2</v>
      </c>
      <c r="O766" s="1135"/>
      <c r="P766" s="1135"/>
      <c r="Q766" s="1135"/>
      <c r="R766" s="1135"/>
      <c r="S766" s="1135"/>
      <c r="T766" s="1135"/>
      <c r="U766" s="1135"/>
      <c r="V766" s="1135"/>
      <c r="W766" s="1136"/>
      <c r="X766" s="1134" t="s">
        <v>3</v>
      </c>
      <c r="Y766" s="1135"/>
      <c r="Z766" s="1135"/>
      <c r="AA766" s="1135"/>
      <c r="AB766" s="1135"/>
      <c r="AC766" s="1135"/>
      <c r="AD766" s="1135"/>
      <c r="AE766" s="1135"/>
      <c r="AF766" s="1135"/>
      <c r="AG766" s="1136"/>
    </row>
    <row r="767" spans="1:33" ht="14.25" hidden="1" customHeight="1" thickTop="1" thickBot="1" x14ac:dyDescent="0.25">
      <c r="D767" s="1167"/>
      <c r="E767" s="1168"/>
      <c r="F767" s="1168"/>
      <c r="G767" s="1168"/>
      <c r="H767" s="1168"/>
      <c r="I767" s="1168"/>
      <c r="J767" s="1168"/>
      <c r="K767" s="1168"/>
      <c r="L767" s="1168"/>
      <c r="M767" s="1169"/>
      <c r="N767" s="1137"/>
      <c r="O767" s="1138"/>
      <c r="P767" s="1138"/>
      <c r="Q767" s="1138"/>
      <c r="R767" s="1138"/>
      <c r="S767" s="1138"/>
      <c r="T767" s="1138"/>
      <c r="U767" s="1138"/>
      <c r="V767" s="1138"/>
      <c r="W767" s="1139"/>
      <c r="X767" s="1137"/>
      <c r="Y767" s="1138"/>
      <c r="Z767" s="1138"/>
      <c r="AA767" s="1138"/>
      <c r="AB767" s="1138"/>
      <c r="AC767" s="1138"/>
      <c r="AD767" s="1138"/>
      <c r="AE767" s="1138"/>
      <c r="AF767" s="1138"/>
      <c r="AG767" s="1139"/>
    </row>
    <row r="768" spans="1:33" s="17" customFormat="1" ht="29.25" hidden="1" customHeight="1" x14ac:dyDescent="0.25">
      <c r="A768" s="756"/>
      <c r="D768" s="1081" t="s">
        <v>1717</v>
      </c>
      <c r="E768" s="1082"/>
      <c r="F768" s="1082"/>
      <c r="G768" s="1082"/>
      <c r="H768" s="1082"/>
      <c r="I768" s="1082"/>
      <c r="J768" s="1082"/>
      <c r="K768" s="1082"/>
      <c r="L768" s="1082"/>
      <c r="M768" s="1083"/>
      <c r="N768" s="1184"/>
      <c r="O768" s="1184"/>
      <c r="P768" s="1184"/>
      <c r="Q768" s="1184"/>
      <c r="R768" s="1184"/>
      <c r="S768" s="1184"/>
      <c r="T768" s="1184"/>
      <c r="U768" s="1184"/>
      <c r="V768" s="1184"/>
      <c r="W768" s="1184"/>
      <c r="X768" s="1287"/>
      <c r="Y768" s="1288"/>
      <c r="Z768" s="1288"/>
      <c r="AA768" s="1288"/>
      <c r="AB768" s="1288"/>
      <c r="AC768" s="1288"/>
      <c r="AD768" s="1288"/>
      <c r="AE768" s="1288"/>
      <c r="AF768" s="1288"/>
      <c r="AG768" s="1289"/>
    </row>
    <row r="769" spans="1:33" s="17" customFormat="1" ht="29.25" hidden="1" customHeight="1" x14ac:dyDescent="0.25">
      <c r="A769" s="756"/>
      <c r="D769" s="1102" t="s">
        <v>307</v>
      </c>
      <c r="E769" s="1103"/>
      <c r="F769" s="1103"/>
      <c r="G769" s="1103"/>
      <c r="H769" s="1103"/>
      <c r="I769" s="1103"/>
      <c r="J769" s="1103"/>
      <c r="K769" s="1103"/>
      <c r="L769" s="1103"/>
      <c r="M769" s="1104"/>
      <c r="N769" s="1244"/>
      <c r="O769" s="1244"/>
      <c r="P769" s="1244"/>
      <c r="Q769" s="1244"/>
      <c r="R769" s="1244"/>
      <c r="S769" s="1244"/>
      <c r="T769" s="1244"/>
      <c r="U769" s="1244"/>
      <c r="V769" s="1244"/>
      <c r="W769" s="1244"/>
      <c r="X769" s="1249"/>
      <c r="Y769" s="1250"/>
      <c r="Z769" s="1250"/>
      <c r="AA769" s="1250"/>
      <c r="AB769" s="1250"/>
      <c r="AC769" s="1250"/>
      <c r="AD769" s="1250"/>
      <c r="AE769" s="1250"/>
      <c r="AF769" s="1250"/>
      <c r="AG769" s="1251"/>
    </row>
    <row r="770" spans="1:33" s="17" customFormat="1" ht="29.25" hidden="1" customHeight="1" x14ac:dyDescent="0.25">
      <c r="A770" s="756"/>
      <c r="D770" s="1102" t="s">
        <v>308</v>
      </c>
      <c r="E770" s="1103"/>
      <c r="F770" s="1103"/>
      <c r="G770" s="1103"/>
      <c r="H770" s="1103"/>
      <c r="I770" s="1103"/>
      <c r="J770" s="1103"/>
      <c r="K770" s="1103"/>
      <c r="L770" s="1103"/>
      <c r="M770" s="1104"/>
      <c r="N770" s="1184"/>
      <c r="O770" s="1184"/>
      <c r="P770" s="1184"/>
      <c r="Q770" s="1184"/>
      <c r="R770" s="1184"/>
      <c r="S770" s="1184"/>
      <c r="T770" s="1184"/>
      <c r="U770" s="1184"/>
      <c r="V770" s="1184"/>
      <c r="W770" s="1184"/>
      <c r="X770" s="1170"/>
      <c r="Y770" s="1171"/>
      <c r="Z770" s="1171"/>
      <c r="AA770" s="1171"/>
      <c r="AB770" s="1171"/>
      <c r="AC770" s="1171"/>
      <c r="AD770" s="1171"/>
      <c r="AE770" s="1171"/>
      <c r="AF770" s="1171"/>
      <c r="AG770" s="1172"/>
    </row>
    <row r="771" spans="1:33" s="17" customFormat="1" ht="29.25" hidden="1" customHeight="1" x14ac:dyDescent="0.25">
      <c r="A771" s="756"/>
      <c r="D771" s="1102" t="s">
        <v>309</v>
      </c>
      <c r="E771" s="1103"/>
      <c r="F771" s="1103"/>
      <c r="G771" s="1103"/>
      <c r="H771" s="1103"/>
      <c r="I771" s="1103"/>
      <c r="J771" s="1103"/>
      <c r="K771" s="1103"/>
      <c r="L771" s="1103"/>
      <c r="M771" s="1104"/>
      <c r="N771" s="1184"/>
      <c r="O771" s="1184"/>
      <c r="P771" s="1184"/>
      <c r="Q771" s="1184"/>
      <c r="R771" s="1184"/>
      <c r="S771" s="1184"/>
      <c r="T771" s="1184"/>
      <c r="U771" s="1184"/>
      <c r="V771" s="1184"/>
      <c r="W771" s="1184"/>
      <c r="X771" s="1170"/>
      <c r="Y771" s="1171"/>
      <c r="Z771" s="1171"/>
      <c r="AA771" s="1171"/>
      <c r="AB771" s="1171"/>
      <c r="AC771" s="1171"/>
      <c r="AD771" s="1171"/>
      <c r="AE771" s="1171"/>
      <c r="AF771" s="1171"/>
      <c r="AG771" s="1172"/>
    </row>
    <row r="772" spans="1:33" s="17" customFormat="1" ht="29.25" hidden="1" customHeight="1" x14ac:dyDescent="0.25">
      <c r="A772" s="756"/>
      <c r="D772" s="1102" t="s">
        <v>310</v>
      </c>
      <c r="E772" s="1103"/>
      <c r="F772" s="1103"/>
      <c r="G772" s="1103"/>
      <c r="H772" s="1103"/>
      <c r="I772" s="1103"/>
      <c r="J772" s="1103"/>
      <c r="K772" s="1103"/>
      <c r="L772" s="1103"/>
      <c r="M772" s="1104"/>
      <c r="N772" s="1184"/>
      <c r="O772" s="1184"/>
      <c r="P772" s="1184"/>
      <c r="Q772" s="1184"/>
      <c r="R772" s="1184"/>
      <c r="S772" s="1184"/>
      <c r="T772" s="1184"/>
      <c r="U772" s="1184"/>
      <c r="V772" s="1184"/>
      <c r="W772" s="1184"/>
      <c r="X772" s="1170"/>
      <c r="Y772" s="1171"/>
      <c r="Z772" s="1171"/>
      <c r="AA772" s="1171"/>
      <c r="AB772" s="1171"/>
      <c r="AC772" s="1171"/>
      <c r="AD772" s="1171"/>
      <c r="AE772" s="1171"/>
      <c r="AF772" s="1171"/>
      <c r="AG772" s="1172"/>
    </row>
    <row r="773" spans="1:33" s="17" customFormat="1" ht="29.25" hidden="1" customHeight="1" thickBot="1" x14ac:dyDescent="0.3">
      <c r="A773" s="756"/>
      <c r="D773" s="1096" t="s">
        <v>311</v>
      </c>
      <c r="E773" s="1097"/>
      <c r="F773" s="1097"/>
      <c r="G773" s="1097"/>
      <c r="H773" s="1097"/>
      <c r="I773" s="1097"/>
      <c r="J773" s="1097"/>
      <c r="K773" s="1097"/>
      <c r="L773" s="1097"/>
      <c r="M773" s="1098"/>
      <c r="N773" s="1555"/>
      <c r="O773" s="1555"/>
      <c r="P773" s="1555"/>
      <c r="Q773" s="1555"/>
      <c r="R773" s="1555"/>
      <c r="S773" s="1555"/>
      <c r="T773" s="1555"/>
      <c r="U773" s="1555"/>
      <c r="V773" s="1555"/>
      <c r="W773" s="1555"/>
      <c r="X773" s="1556"/>
      <c r="Y773" s="1557"/>
      <c r="Z773" s="1557"/>
      <c r="AA773" s="1557"/>
      <c r="AB773" s="1557"/>
      <c r="AC773" s="1557"/>
      <c r="AD773" s="1557"/>
      <c r="AE773" s="1557"/>
      <c r="AF773" s="1557"/>
      <c r="AG773" s="1558"/>
    </row>
    <row r="774" spans="1:33" ht="14.25" hidden="1" customHeight="1" x14ac:dyDescent="0.2">
      <c r="D774" s="624"/>
      <c r="E774" s="624"/>
      <c r="F774" s="624"/>
      <c r="G774" s="624"/>
      <c r="H774" s="624"/>
      <c r="I774" s="624"/>
      <c r="J774" s="624"/>
      <c r="K774" s="624"/>
      <c r="L774" s="624"/>
      <c r="M774" s="624"/>
      <c r="N774" s="625"/>
      <c r="O774" s="625"/>
      <c r="P774" s="625"/>
      <c r="Q774" s="625"/>
      <c r="R774" s="625"/>
      <c r="S774" s="625"/>
      <c r="T774" s="625"/>
      <c r="U774" s="625"/>
      <c r="V774" s="625"/>
      <c r="W774" s="625"/>
      <c r="X774" s="625"/>
      <c r="Y774" s="625"/>
      <c r="Z774" s="625"/>
      <c r="AA774" s="625"/>
      <c r="AB774" s="625"/>
      <c r="AC774" s="625"/>
      <c r="AD774" s="625"/>
      <c r="AE774" s="625"/>
      <c r="AF774" s="625"/>
      <c r="AG774" s="625"/>
    </row>
    <row r="775" spans="1:33" ht="14.25" hidden="1" customHeight="1" x14ac:dyDescent="0.2">
      <c r="D775" s="624"/>
      <c r="E775" s="624"/>
      <c r="F775" s="624"/>
      <c r="G775" s="624"/>
      <c r="H775" s="624"/>
      <c r="I775" s="624"/>
      <c r="J775" s="624"/>
      <c r="K775" s="624"/>
      <c r="L775" s="624"/>
      <c r="M775" s="624"/>
      <c r="N775" s="625"/>
      <c r="O775" s="625"/>
      <c r="P775" s="625"/>
      <c r="Q775" s="625"/>
      <c r="R775" s="625"/>
      <c r="S775" s="625"/>
      <c r="T775" s="625"/>
      <c r="U775" s="625"/>
      <c r="V775" s="625"/>
      <c r="W775" s="625"/>
      <c r="X775" s="625"/>
      <c r="Y775" s="625"/>
      <c r="Z775" s="625"/>
      <c r="AA775" s="625"/>
      <c r="AB775" s="625"/>
      <c r="AC775" s="625"/>
      <c r="AD775" s="625"/>
      <c r="AE775" s="625"/>
      <c r="AF775" s="625"/>
      <c r="AG775" s="625"/>
    </row>
    <row r="776" spans="1:33" ht="14.25" customHeight="1" x14ac:dyDescent="0.2">
      <c r="D776" s="624"/>
      <c r="E776" s="624"/>
      <c r="F776" s="624"/>
      <c r="G776" s="624"/>
      <c r="H776" s="624"/>
      <c r="I776" s="624"/>
      <c r="J776" s="624"/>
      <c r="K776" s="624"/>
      <c r="L776" s="624"/>
      <c r="M776" s="624"/>
      <c r="N776" s="625"/>
      <c r="O776" s="625"/>
      <c r="P776" s="625"/>
      <c r="Q776" s="625"/>
      <c r="R776" s="625"/>
      <c r="S776" s="625"/>
      <c r="T776" s="625"/>
      <c r="U776" s="625"/>
      <c r="V776" s="625"/>
      <c r="W776" s="625"/>
      <c r="X776" s="625"/>
      <c r="Y776" s="625"/>
      <c r="Z776" s="625"/>
      <c r="AA776" s="625"/>
      <c r="AB776" s="625"/>
      <c r="AC776" s="625"/>
      <c r="AD776" s="625"/>
      <c r="AE776" s="625"/>
      <c r="AF776" s="625"/>
      <c r="AG776" s="625"/>
    </row>
    <row r="777" spans="1:33" ht="14.25" customHeight="1" x14ac:dyDescent="0.2">
      <c r="D777" s="1154" t="s">
        <v>1367</v>
      </c>
      <c r="E777" s="1154"/>
      <c r="F777" s="1154"/>
      <c r="G777" s="1154"/>
      <c r="H777" s="1154"/>
      <c r="I777" s="1154"/>
      <c r="J777" s="1154"/>
      <c r="K777" s="1154"/>
      <c r="L777" s="1154"/>
      <c r="M777" s="1154"/>
      <c r="N777" s="1154"/>
      <c r="O777" s="1154"/>
      <c r="P777" s="1154"/>
      <c r="Q777" s="1154"/>
      <c r="R777" s="1154"/>
      <c r="S777" s="1154"/>
      <c r="T777" s="1154"/>
      <c r="U777" s="1154"/>
      <c r="V777" s="1154"/>
      <c r="W777" s="1154"/>
      <c r="X777" s="1154"/>
      <c r="Y777" s="1154"/>
      <c r="Z777" s="1154"/>
      <c r="AA777" s="1154"/>
      <c r="AB777" s="1154"/>
      <c r="AC777" s="1154"/>
      <c r="AD777" s="1154"/>
      <c r="AE777" s="1154"/>
      <c r="AF777" s="1154"/>
      <c r="AG777" s="1154"/>
    </row>
    <row r="779" spans="1:33" ht="14.25" customHeight="1" x14ac:dyDescent="0.2">
      <c r="D779" s="1173" t="s">
        <v>1368</v>
      </c>
      <c r="E779" s="1173"/>
      <c r="F779" s="1173"/>
      <c r="G779" s="1173"/>
      <c r="H779" s="1173"/>
      <c r="I779" s="1173"/>
      <c r="J779" s="1173"/>
      <c r="K779" s="1173"/>
      <c r="L779" s="1173"/>
      <c r="M779" s="1173"/>
      <c r="N779" s="1173"/>
      <c r="O779" s="1173"/>
      <c r="P779" s="1173"/>
      <c r="Q779" s="1173"/>
      <c r="R779" s="1173"/>
      <c r="S779" s="1173"/>
      <c r="T779" s="1173"/>
      <c r="U779" s="1173"/>
      <c r="V779" s="1173"/>
      <c r="W779" s="1173"/>
      <c r="X779" s="1173"/>
      <c r="Y779" s="1173"/>
      <c r="Z779" s="1173"/>
      <c r="AA779" s="1173"/>
      <c r="AB779" s="1173"/>
      <c r="AC779" s="1173"/>
      <c r="AD779" s="1173"/>
      <c r="AE779" s="1173"/>
      <c r="AF779" s="1173"/>
      <c r="AG779" s="1173"/>
    </row>
    <row r="780" spans="1:33" ht="14.25" customHeight="1" thickBot="1" x14ac:dyDescent="0.25"/>
    <row r="781" spans="1:33" ht="28.5" customHeight="1" thickBot="1" x14ac:dyDescent="0.25">
      <c r="A781" s="598">
        <v>40</v>
      </c>
      <c r="D781" s="1124" t="s">
        <v>131</v>
      </c>
      <c r="E781" s="1125"/>
      <c r="F781" s="1125"/>
      <c r="G781" s="1125"/>
      <c r="H781" s="1125"/>
      <c r="I781" s="1125"/>
      <c r="J781" s="1125"/>
      <c r="K781" s="1125"/>
      <c r="L781" s="1125"/>
      <c r="M781" s="1125"/>
      <c r="N781" s="1125"/>
      <c r="O781" s="1126"/>
      <c r="P781" s="1123" t="s">
        <v>2</v>
      </c>
      <c r="Q781" s="1123"/>
      <c r="R781" s="1123"/>
      <c r="S781" s="1123"/>
      <c r="T781" s="1123"/>
      <c r="U781" s="1123"/>
      <c r="V781" s="1123"/>
      <c r="W781" s="1123"/>
      <c r="X781" s="1123"/>
      <c r="Y781" s="1124" t="s">
        <v>3</v>
      </c>
      <c r="Z781" s="1125"/>
      <c r="AA781" s="1125"/>
      <c r="AB781" s="1125"/>
      <c r="AC781" s="1125"/>
      <c r="AD781" s="1125"/>
      <c r="AE781" s="1125"/>
      <c r="AF781" s="1125"/>
      <c r="AG781" s="1126"/>
    </row>
    <row r="782" spans="1:33" ht="46.5" customHeight="1" x14ac:dyDescent="0.2">
      <c r="D782" s="1109" t="s">
        <v>320</v>
      </c>
      <c r="E782" s="1110"/>
      <c r="F782" s="1110"/>
      <c r="G782" s="1110"/>
      <c r="H782" s="1110"/>
      <c r="I782" s="1110"/>
      <c r="J782" s="1110"/>
      <c r="K782" s="1110"/>
      <c r="L782" s="1110"/>
      <c r="M782" s="1110"/>
      <c r="N782" s="1110"/>
      <c r="O782" s="1111"/>
      <c r="P782" s="1199"/>
      <c r="Q782" s="1199"/>
      <c r="R782" s="1199"/>
      <c r="S782" s="1199"/>
      <c r="T782" s="1199"/>
      <c r="U782" s="1199"/>
      <c r="V782" s="1199"/>
      <c r="W782" s="1199"/>
      <c r="X782" s="1199"/>
      <c r="Y782" s="1093"/>
      <c r="Z782" s="1094"/>
      <c r="AA782" s="1094"/>
      <c r="AB782" s="1094"/>
      <c r="AC782" s="1094"/>
      <c r="AD782" s="1094"/>
      <c r="AE782" s="1094"/>
      <c r="AF782" s="1094"/>
      <c r="AG782" s="1095"/>
    </row>
    <row r="783" spans="1:33" ht="45.75" customHeight="1" x14ac:dyDescent="0.2">
      <c r="D783" s="1102" t="s">
        <v>321</v>
      </c>
      <c r="E783" s="1103"/>
      <c r="F783" s="1103"/>
      <c r="G783" s="1103"/>
      <c r="H783" s="1103"/>
      <c r="I783" s="1103"/>
      <c r="J783" s="1103"/>
      <c r="K783" s="1103"/>
      <c r="L783" s="1103"/>
      <c r="M783" s="1103"/>
      <c r="N783" s="1103"/>
      <c r="O783" s="1104"/>
      <c r="P783" s="1108"/>
      <c r="Q783" s="1108"/>
      <c r="R783" s="1108"/>
      <c r="S783" s="1108"/>
      <c r="T783" s="1108"/>
      <c r="U783" s="1108"/>
      <c r="V783" s="1108"/>
      <c r="W783" s="1108"/>
      <c r="X783" s="1108"/>
      <c r="Y783" s="1120"/>
      <c r="Z783" s="1121"/>
      <c r="AA783" s="1121"/>
      <c r="AB783" s="1121"/>
      <c r="AC783" s="1121"/>
      <c r="AD783" s="1121"/>
      <c r="AE783" s="1121"/>
      <c r="AF783" s="1121"/>
      <c r="AG783" s="1122"/>
    </row>
    <row r="784" spans="1:33" ht="72" customHeight="1" x14ac:dyDescent="0.2">
      <c r="D784" s="1102" t="s">
        <v>322</v>
      </c>
      <c r="E784" s="1103"/>
      <c r="F784" s="1103"/>
      <c r="G784" s="1103"/>
      <c r="H784" s="1103"/>
      <c r="I784" s="1103"/>
      <c r="J784" s="1103"/>
      <c r="K784" s="1103"/>
      <c r="L784" s="1103"/>
      <c r="M784" s="1103"/>
      <c r="N784" s="1103"/>
      <c r="O784" s="1104"/>
      <c r="P784" s="1108"/>
      <c r="Q784" s="1108"/>
      <c r="R784" s="1108"/>
      <c r="S784" s="1108"/>
      <c r="T784" s="1108"/>
      <c r="U784" s="1108"/>
      <c r="V784" s="1108"/>
      <c r="W784" s="1108"/>
      <c r="X784" s="1108"/>
      <c r="Y784" s="1120"/>
      <c r="Z784" s="1121"/>
      <c r="AA784" s="1121"/>
      <c r="AB784" s="1121"/>
      <c r="AC784" s="1121"/>
      <c r="AD784" s="1121"/>
      <c r="AE784" s="1121"/>
      <c r="AF784" s="1121"/>
      <c r="AG784" s="1122"/>
    </row>
    <row r="785" spans="1:33" ht="55.5" customHeight="1" x14ac:dyDescent="0.2">
      <c r="D785" s="1102" t="s">
        <v>323</v>
      </c>
      <c r="E785" s="1103"/>
      <c r="F785" s="1103"/>
      <c r="G785" s="1103"/>
      <c r="H785" s="1103"/>
      <c r="I785" s="1103"/>
      <c r="J785" s="1103"/>
      <c r="K785" s="1103"/>
      <c r="L785" s="1103"/>
      <c r="M785" s="1103"/>
      <c r="N785" s="1103"/>
      <c r="O785" s="1104"/>
      <c r="P785" s="1108"/>
      <c r="Q785" s="1108"/>
      <c r="R785" s="1108"/>
      <c r="S785" s="1108"/>
      <c r="T785" s="1108"/>
      <c r="U785" s="1108"/>
      <c r="V785" s="1108"/>
      <c r="W785" s="1108"/>
      <c r="X785" s="1108"/>
      <c r="Y785" s="1120"/>
      <c r="Z785" s="1121"/>
      <c r="AA785" s="1121"/>
      <c r="AB785" s="1121"/>
      <c r="AC785" s="1121"/>
      <c r="AD785" s="1121"/>
      <c r="AE785" s="1121"/>
      <c r="AF785" s="1121"/>
      <c r="AG785" s="1122"/>
    </row>
    <row r="786" spans="1:33" ht="55.5" customHeight="1" x14ac:dyDescent="0.2">
      <c r="D786" s="1102" t="s">
        <v>324</v>
      </c>
      <c r="E786" s="1103"/>
      <c r="F786" s="1103"/>
      <c r="G786" s="1103"/>
      <c r="H786" s="1103"/>
      <c r="I786" s="1103"/>
      <c r="J786" s="1103"/>
      <c r="K786" s="1103"/>
      <c r="L786" s="1103"/>
      <c r="M786" s="1103"/>
      <c r="N786" s="1103"/>
      <c r="O786" s="1104"/>
      <c r="P786" s="1108"/>
      <c r="Q786" s="1108"/>
      <c r="R786" s="1108"/>
      <c r="S786" s="1108"/>
      <c r="T786" s="1108"/>
      <c r="U786" s="1108"/>
      <c r="V786" s="1108"/>
      <c r="W786" s="1108"/>
      <c r="X786" s="1108"/>
      <c r="Y786" s="1120"/>
      <c r="Z786" s="1121"/>
      <c r="AA786" s="1121"/>
      <c r="AB786" s="1121"/>
      <c r="AC786" s="1121"/>
      <c r="AD786" s="1121"/>
      <c r="AE786" s="1121"/>
      <c r="AF786" s="1121"/>
      <c r="AG786" s="1122"/>
    </row>
    <row r="787" spans="1:33" ht="44.25" customHeight="1" thickBot="1" x14ac:dyDescent="0.25">
      <c r="D787" s="1096" t="s">
        <v>325</v>
      </c>
      <c r="E787" s="1097"/>
      <c r="F787" s="1097"/>
      <c r="G787" s="1097"/>
      <c r="H787" s="1097"/>
      <c r="I787" s="1097"/>
      <c r="J787" s="1097"/>
      <c r="K787" s="1097"/>
      <c r="L787" s="1097"/>
      <c r="M787" s="1097"/>
      <c r="N787" s="1097"/>
      <c r="O787" s="1098"/>
      <c r="P787" s="1286"/>
      <c r="Q787" s="1286"/>
      <c r="R787" s="1286"/>
      <c r="S787" s="1286"/>
      <c r="T787" s="1286"/>
      <c r="U787" s="1286"/>
      <c r="V787" s="1286"/>
      <c r="W787" s="1286"/>
      <c r="X787" s="1286"/>
      <c r="Y787" s="1189"/>
      <c r="Z787" s="1190"/>
      <c r="AA787" s="1190"/>
      <c r="AB787" s="1190"/>
      <c r="AC787" s="1190"/>
      <c r="AD787" s="1190"/>
      <c r="AE787" s="1190"/>
      <c r="AF787" s="1190"/>
      <c r="AG787" s="1191"/>
    </row>
    <row r="790" spans="1:33" ht="14.25" customHeight="1" x14ac:dyDescent="0.2">
      <c r="D790" s="1196" t="s">
        <v>1368</v>
      </c>
      <c r="E790" s="1196"/>
      <c r="F790" s="1196"/>
      <c r="G790" s="1196"/>
      <c r="H790" s="1196"/>
      <c r="I790" s="1196"/>
      <c r="J790" s="1196"/>
      <c r="K790" s="1196"/>
      <c r="L790" s="1196"/>
      <c r="M790" s="1196"/>
      <c r="N790" s="1196"/>
      <c r="O790" s="1196"/>
      <c r="P790" s="1196"/>
      <c r="Q790" s="1196"/>
      <c r="R790" s="1196"/>
      <c r="S790" s="1196"/>
      <c r="T790" s="1196"/>
      <c r="U790" s="1196"/>
      <c r="V790" s="1196"/>
      <c r="W790" s="1196"/>
      <c r="X790" s="1196"/>
      <c r="Y790" s="1196"/>
      <c r="Z790" s="1196"/>
      <c r="AA790" s="1196"/>
      <c r="AB790" s="1196"/>
      <c r="AC790" s="1196"/>
      <c r="AD790" s="1196"/>
      <c r="AE790" s="1196"/>
      <c r="AF790" s="1196"/>
      <c r="AG790" s="1196"/>
    </row>
    <row r="791" spans="1:33" ht="14.25" customHeight="1" thickBot="1" x14ac:dyDescent="0.25"/>
    <row r="792" spans="1:33" ht="14.25" customHeight="1" x14ac:dyDescent="0.2">
      <c r="A792" s="598">
        <v>41</v>
      </c>
      <c r="D792" s="1174" t="s">
        <v>1</v>
      </c>
      <c r="E792" s="1175"/>
      <c r="F792" s="1175"/>
      <c r="G792" s="1175"/>
      <c r="H792" s="1175"/>
      <c r="I792" s="1176"/>
      <c r="J792" s="1134" t="s">
        <v>2</v>
      </c>
      <c r="K792" s="1135"/>
      <c r="L792" s="1135"/>
      <c r="M792" s="1135"/>
      <c r="N792" s="1135"/>
      <c r="O792" s="1135"/>
      <c r="P792" s="1135"/>
      <c r="Q792" s="1135"/>
      <c r="R792" s="1135"/>
      <c r="S792" s="1135"/>
      <c r="T792" s="1135"/>
      <c r="U792" s="1136"/>
      <c r="V792" s="1134" t="s">
        <v>3</v>
      </c>
      <c r="W792" s="1135"/>
      <c r="X792" s="1135"/>
      <c r="Y792" s="1135"/>
      <c r="Z792" s="1135"/>
      <c r="AA792" s="1135"/>
      <c r="AB792" s="1135"/>
      <c r="AC792" s="1135"/>
      <c r="AD792" s="1135"/>
      <c r="AE792" s="1135"/>
      <c r="AF792" s="1135"/>
      <c r="AG792" s="1136"/>
    </row>
    <row r="793" spans="1:33" ht="14.25" customHeight="1" thickBot="1" x14ac:dyDescent="0.25">
      <c r="D793" s="1177"/>
      <c r="E793" s="1178"/>
      <c r="F793" s="1178"/>
      <c r="G793" s="1178"/>
      <c r="H793" s="1178"/>
      <c r="I793" s="1179"/>
      <c r="J793" s="1137"/>
      <c r="K793" s="1138"/>
      <c r="L793" s="1138"/>
      <c r="M793" s="1138"/>
      <c r="N793" s="1138"/>
      <c r="O793" s="1138"/>
      <c r="P793" s="1138"/>
      <c r="Q793" s="1138"/>
      <c r="R793" s="1138"/>
      <c r="S793" s="1138"/>
      <c r="T793" s="1138"/>
      <c r="U793" s="1139"/>
      <c r="V793" s="1137"/>
      <c r="W793" s="1138"/>
      <c r="X793" s="1138"/>
      <c r="Y793" s="1138"/>
      <c r="Z793" s="1138"/>
      <c r="AA793" s="1138"/>
      <c r="AB793" s="1138"/>
      <c r="AC793" s="1138"/>
      <c r="AD793" s="1138"/>
      <c r="AE793" s="1138"/>
      <c r="AF793" s="1138"/>
      <c r="AG793" s="1139"/>
    </row>
    <row r="794" spans="1:33" ht="14.25" customHeight="1" thickBot="1" x14ac:dyDescent="0.25">
      <c r="D794" s="1180"/>
      <c r="E794" s="1181"/>
      <c r="F794" s="1181"/>
      <c r="G794" s="1181"/>
      <c r="H794" s="1181"/>
      <c r="I794" s="1182"/>
      <c r="J794" s="1123" t="s">
        <v>327</v>
      </c>
      <c r="K794" s="1123"/>
      <c r="L794" s="1123"/>
      <c r="M794" s="1123"/>
      <c r="N794" s="1123" t="s">
        <v>328</v>
      </c>
      <c r="O794" s="1123"/>
      <c r="P794" s="1123"/>
      <c r="Q794" s="1123"/>
      <c r="R794" s="1123" t="s">
        <v>1369</v>
      </c>
      <c r="S794" s="1123"/>
      <c r="T794" s="1123"/>
      <c r="U794" s="1123"/>
      <c r="V794" s="1123" t="s">
        <v>327</v>
      </c>
      <c r="W794" s="1123"/>
      <c r="X794" s="1123"/>
      <c r="Y794" s="1123"/>
      <c r="Z794" s="1123" t="s">
        <v>328</v>
      </c>
      <c r="AA794" s="1123"/>
      <c r="AB794" s="1123"/>
      <c r="AC794" s="1123"/>
      <c r="AD794" s="1124" t="s">
        <v>1369</v>
      </c>
      <c r="AE794" s="1125"/>
      <c r="AF794" s="1125"/>
      <c r="AG794" s="1126"/>
    </row>
    <row r="795" spans="1:33" ht="34.5" customHeight="1" x14ac:dyDescent="0.2">
      <c r="D795" s="1109" t="s">
        <v>330</v>
      </c>
      <c r="E795" s="1110"/>
      <c r="F795" s="1110"/>
      <c r="G795" s="1110"/>
      <c r="H795" s="1110"/>
      <c r="I795" s="1111"/>
      <c r="J795" s="1199">
        <v>-2857421</v>
      </c>
      <c r="K795" s="1199"/>
      <c r="L795" s="1199"/>
      <c r="M795" s="1277"/>
      <c r="N795" s="1278" t="s">
        <v>18</v>
      </c>
      <c r="O795" s="1265"/>
      <c r="P795" s="1265"/>
      <c r="Q795" s="1279"/>
      <c r="R795" s="1280" t="s">
        <v>18</v>
      </c>
      <c r="S795" s="1265"/>
      <c r="T795" s="1265"/>
      <c r="U795" s="1265"/>
      <c r="V795" s="1199">
        <v>550332</v>
      </c>
      <c r="W795" s="1199"/>
      <c r="X795" s="1199"/>
      <c r="Y795" s="1277"/>
      <c r="Z795" s="1278" t="s">
        <v>18</v>
      </c>
      <c r="AA795" s="1265"/>
      <c r="AB795" s="1265"/>
      <c r="AC795" s="1279"/>
      <c r="AD795" s="1221" t="s">
        <v>18</v>
      </c>
      <c r="AE795" s="1222"/>
      <c r="AF795" s="1222"/>
      <c r="AG795" s="1223"/>
    </row>
    <row r="796" spans="1:33" ht="27.75" customHeight="1" x14ac:dyDescent="0.2">
      <c r="D796" s="1102" t="s">
        <v>331</v>
      </c>
      <c r="E796" s="1103"/>
      <c r="F796" s="1103"/>
      <c r="G796" s="1103"/>
      <c r="H796" s="1103"/>
      <c r="I796" s="1104"/>
      <c r="J796" s="1197" t="s">
        <v>18</v>
      </c>
      <c r="K796" s="1197"/>
      <c r="L796" s="1197"/>
      <c r="M796" s="1198"/>
      <c r="N796" s="1192">
        <f>J795*0.22</f>
        <v>-628632.62</v>
      </c>
      <c r="O796" s="1108"/>
      <c r="P796" s="1108"/>
      <c r="Q796" s="1193"/>
      <c r="R796" s="1194">
        <v>22</v>
      </c>
      <c r="S796" s="1195"/>
      <c r="T796" s="1195"/>
      <c r="U796" s="1195"/>
      <c r="V796" s="1197" t="s">
        <v>18</v>
      </c>
      <c r="W796" s="1197"/>
      <c r="X796" s="1197"/>
      <c r="Y796" s="1198"/>
      <c r="Z796" s="1192">
        <v>121073.04</v>
      </c>
      <c r="AA796" s="1108"/>
      <c r="AB796" s="1108"/>
      <c r="AC796" s="1193"/>
      <c r="AD796" s="1207">
        <v>22</v>
      </c>
      <c r="AE796" s="1208"/>
      <c r="AF796" s="1208"/>
      <c r="AG796" s="1194"/>
    </row>
    <row r="797" spans="1:33" ht="27.75" customHeight="1" x14ac:dyDescent="0.2">
      <c r="D797" s="1102" t="s">
        <v>332</v>
      </c>
      <c r="E797" s="1103"/>
      <c r="F797" s="1103"/>
      <c r="G797" s="1103"/>
      <c r="H797" s="1103"/>
      <c r="I797" s="1104"/>
      <c r="J797" s="1200">
        <v>375201</v>
      </c>
      <c r="K797" s="1200"/>
      <c r="L797" s="1200"/>
      <c r="M797" s="1201"/>
      <c r="N797" s="1209">
        <f>J797*0.22</f>
        <v>82544.22</v>
      </c>
      <c r="O797" s="1200"/>
      <c r="P797" s="1200"/>
      <c r="Q797" s="1210"/>
      <c r="R797" s="1281">
        <v>22</v>
      </c>
      <c r="S797" s="1282"/>
      <c r="T797" s="1282"/>
      <c r="U797" s="1282"/>
      <c r="V797" s="1200">
        <v>865679.31</v>
      </c>
      <c r="W797" s="1200"/>
      <c r="X797" s="1200"/>
      <c r="Y797" s="1201"/>
      <c r="Z797" s="1209">
        <v>190449.45</v>
      </c>
      <c r="AA797" s="1200"/>
      <c r="AB797" s="1200"/>
      <c r="AC797" s="1210"/>
      <c r="AD797" s="1207">
        <v>22</v>
      </c>
      <c r="AE797" s="1208"/>
      <c r="AF797" s="1208"/>
      <c r="AG797" s="1194"/>
    </row>
    <row r="798" spans="1:33" ht="27.75" customHeight="1" x14ac:dyDescent="0.2">
      <c r="D798" s="1102" t="s">
        <v>333</v>
      </c>
      <c r="E798" s="1103"/>
      <c r="F798" s="1103"/>
      <c r="G798" s="1103"/>
      <c r="H798" s="1103"/>
      <c r="I798" s="1104"/>
      <c r="J798" s="1108"/>
      <c r="K798" s="1108"/>
      <c r="L798" s="1108"/>
      <c r="M798" s="1120"/>
      <c r="N798" s="1192"/>
      <c r="O798" s="1108"/>
      <c r="P798" s="1108"/>
      <c r="Q798" s="1193"/>
      <c r="R798" s="1194"/>
      <c r="S798" s="1195"/>
      <c r="T798" s="1195"/>
      <c r="U798" s="1195"/>
      <c r="V798" s="1108">
        <v>658.53</v>
      </c>
      <c r="W798" s="1108"/>
      <c r="X798" s="1108"/>
      <c r="Y798" s="1120"/>
      <c r="Z798" s="1192">
        <v>144.97999999999999</v>
      </c>
      <c r="AA798" s="1108"/>
      <c r="AB798" s="1108"/>
      <c r="AC798" s="1193"/>
      <c r="AD798" s="1207">
        <v>22</v>
      </c>
      <c r="AE798" s="1208"/>
      <c r="AF798" s="1208"/>
      <c r="AG798" s="1194"/>
    </row>
    <row r="799" spans="1:33" ht="30.75" customHeight="1" x14ac:dyDescent="0.2">
      <c r="D799" s="1102" t="s">
        <v>1713</v>
      </c>
      <c r="E799" s="1103"/>
      <c r="F799" s="1103"/>
      <c r="G799" s="1103"/>
      <c r="H799" s="1103"/>
      <c r="I799" s="1104"/>
      <c r="J799" s="1108"/>
      <c r="K799" s="1108"/>
      <c r="L799" s="1108"/>
      <c r="M799" s="1120"/>
      <c r="N799" s="1192"/>
      <c r="O799" s="1108"/>
      <c r="P799" s="1108"/>
      <c r="Q799" s="1193"/>
      <c r="R799" s="1194"/>
      <c r="S799" s="1195"/>
      <c r="T799" s="1195"/>
      <c r="U799" s="1195"/>
      <c r="V799" s="1108"/>
      <c r="W799" s="1108"/>
      <c r="X799" s="1108"/>
      <c r="Y799" s="1120"/>
      <c r="Z799" s="1192"/>
      <c r="AA799" s="1108"/>
      <c r="AB799" s="1108"/>
      <c r="AC799" s="1193"/>
      <c r="AD799" s="1207"/>
      <c r="AE799" s="1208"/>
      <c r="AF799" s="1208"/>
      <c r="AG799" s="1194"/>
    </row>
    <row r="800" spans="1:33" ht="27.75" customHeight="1" x14ac:dyDescent="0.2">
      <c r="D800" s="1102" t="s">
        <v>334</v>
      </c>
      <c r="E800" s="1103"/>
      <c r="F800" s="1103"/>
      <c r="G800" s="1103"/>
      <c r="H800" s="1103"/>
      <c r="I800" s="1104"/>
      <c r="J800" s="1108"/>
      <c r="K800" s="1108"/>
      <c r="L800" s="1108"/>
      <c r="M800" s="1120"/>
      <c r="N800" s="1192"/>
      <c r="O800" s="1108"/>
      <c r="P800" s="1108"/>
      <c r="Q800" s="1193"/>
      <c r="R800" s="1194"/>
      <c r="S800" s="1195"/>
      <c r="T800" s="1195"/>
      <c r="U800" s="1195"/>
      <c r="V800" s="1108"/>
      <c r="W800" s="1108"/>
      <c r="X800" s="1108"/>
      <c r="Y800" s="1120"/>
      <c r="Z800" s="1192"/>
      <c r="AA800" s="1108"/>
      <c r="AB800" s="1108"/>
      <c r="AC800" s="1193"/>
      <c r="AD800" s="1207"/>
      <c r="AE800" s="1208"/>
      <c r="AF800" s="1208"/>
      <c r="AG800" s="1194"/>
    </row>
    <row r="801" spans="1:33" ht="27.75" customHeight="1" x14ac:dyDescent="0.2">
      <c r="D801" s="1102" t="s">
        <v>1714</v>
      </c>
      <c r="E801" s="1103"/>
      <c r="F801" s="1103"/>
      <c r="G801" s="1103"/>
      <c r="H801" s="1103"/>
      <c r="I801" s="1104"/>
      <c r="J801" s="1108"/>
      <c r="K801" s="1108"/>
      <c r="L801" s="1108"/>
      <c r="M801" s="1120"/>
      <c r="N801" s="1192"/>
      <c r="O801" s="1108"/>
      <c r="P801" s="1108"/>
      <c r="Q801" s="1193"/>
      <c r="R801" s="1194"/>
      <c r="S801" s="1195"/>
      <c r="T801" s="1195"/>
      <c r="U801" s="1195"/>
      <c r="V801" s="1108"/>
      <c r="W801" s="1108"/>
      <c r="X801" s="1108"/>
      <c r="Y801" s="1120"/>
      <c r="Z801" s="1192"/>
      <c r="AA801" s="1108"/>
      <c r="AB801" s="1108"/>
      <c r="AC801" s="1193"/>
      <c r="AD801" s="1207"/>
      <c r="AE801" s="1208"/>
      <c r="AF801" s="1208"/>
      <c r="AG801" s="1194"/>
    </row>
    <row r="802" spans="1:33" ht="27.75" customHeight="1" x14ac:dyDescent="0.2">
      <c r="D802" s="1160" t="s">
        <v>14</v>
      </c>
      <c r="E802" s="1103"/>
      <c r="F802" s="1103"/>
      <c r="G802" s="1103"/>
      <c r="H802" s="1103"/>
      <c r="I802" s="1104"/>
      <c r="J802" s="1120">
        <f>J795+J797-J798</f>
        <v>-2482220</v>
      </c>
      <c r="K802" s="1121"/>
      <c r="L802" s="1121"/>
      <c r="M802" s="1205"/>
      <c r="N802" s="1206">
        <f>SUM(N796:Q801)</f>
        <v>-546088.4</v>
      </c>
      <c r="O802" s="1121"/>
      <c r="P802" s="1121"/>
      <c r="Q802" s="1205"/>
      <c r="R802" s="1207">
        <v>22</v>
      </c>
      <c r="S802" s="1208"/>
      <c r="T802" s="1208"/>
      <c r="U802" s="1194"/>
      <c r="V802" s="1120">
        <v>1415352</v>
      </c>
      <c r="W802" s="1121"/>
      <c r="X802" s="1121"/>
      <c r="Y802" s="1205"/>
      <c r="Z802" s="1206">
        <v>311377</v>
      </c>
      <c r="AA802" s="1121"/>
      <c r="AB802" s="1121"/>
      <c r="AC802" s="1205"/>
      <c r="AD802" s="1207">
        <v>22</v>
      </c>
      <c r="AE802" s="1208"/>
      <c r="AF802" s="1208"/>
      <c r="AG802" s="1194"/>
    </row>
    <row r="803" spans="1:33" ht="27.75" customHeight="1" x14ac:dyDescent="0.2">
      <c r="D803" s="1160" t="s">
        <v>2152</v>
      </c>
      <c r="E803" s="1103"/>
      <c r="F803" s="1103"/>
      <c r="G803" s="1103"/>
      <c r="H803" s="1103"/>
      <c r="I803" s="1104"/>
      <c r="J803" s="1108"/>
      <c r="K803" s="1108"/>
      <c r="L803" s="1108"/>
      <c r="M803" s="1120"/>
      <c r="N803" s="1192"/>
      <c r="O803" s="1108"/>
      <c r="P803" s="1108"/>
      <c r="Q803" s="1193"/>
      <c r="R803" s="1194">
        <v>22</v>
      </c>
      <c r="S803" s="1195"/>
      <c r="T803" s="1195"/>
      <c r="U803" s="1195"/>
      <c r="V803" s="1108"/>
      <c r="W803" s="1108"/>
      <c r="X803" s="1108"/>
      <c r="Y803" s="1120"/>
      <c r="Z803" s="1192">
        <v>32673</v>
      </c>
      <c r="AA803" s="1108"/>
      <c r="AB803" s="1108"/>
      <c r="AC803" s="1193"/>
      <c r="AD803" s="1207"/>
      <c r="AE803" s="1208"/>
      <c r="AF803" s="1208"/>
      <c r="AG803" s="1194"/>
    </row>
    <row r="804" spans="1:33" ht="27.75" customHeight="1" x14ac:dyDescent="0.2">
      <c r="D804" s="1102" t="s">
        <v>335</v>
      </c>
      <c r="E804" s="1103"/>
      <c r="F804" s="1103"/>
      <c r="G804" s="1103"/>
      <c r="H804" s="1103"/>
      <c r="I804" s="1104"/>
      <c r="J804" s="1197" t="s">
        <v>18</v>
      </c>
      <c r="K804" s="1197"/>
      <c r="L804" s="1197"/>
      <c r="M804" s="1198"/>
      <c r="N804" s="1192">
        <v>46516</v>
      </c>
      <c r="O804" s="1108"/>
      <c r="P804" s="1108"/>
      <c r="Q804" s="1193"/>
      <c r="R804" s="1194"/>
      <c r="S804" s="1195"/>
      <c r="T804" s="1195"/>
      <c r="U804" s="1195"/>
      <c r="V804" s="1197" t="s">
        <v>18</v>
      </c>
      <c r="W804" s="1197"/>
      <c r="X804" s="1197"/>
      <c r="Y804" s="1198"/>
      <c r="Z804" s="1192">
        <v>344050</v>
      </c>
      <c r="AA804" s="1108"/>
      <c r="AB804" s="1108"/>
      <c r="AC804" s="1193"/>
      <c r="AD804" s="1207"/>
      <c r="AE804" s="1208"/>
      <c r="AF804" s="1208"/>
      <c r="AG804" s="1194"/>
    </row>
    <row r="805" spans="1:33" ht="27.75" customHeight="1" x14ac:dyDescent="0.2">
      <c r="D805" s="1102" t="s">
        <v>336</v>
      </c>
      <c r="E805" s="1103"/>
      <c r="F805" s="1103"/>
      <c r="G805" s="1103"/>
      <c r="H805" s="1103"/>
      <c r="I805" s="1104"/>
      <c r="J805" s="1197" t="s">
        <v>18</v>
      </c>
      <c r="K805" s="1197"/>
      <c r="L805" s="1197"/>
      <c r="M805" s="1198"/>
      <c r="N805" s="1192">
        <v>-592603.93000000005</v>
      </c>
      <c r="O805" s="1108"/>
      <c r="P805" s="1108"/>
      <c r="Q805" s="1193"/>
      <c r="R805" s="1194"/>
      <c r="S805" s="1195"/>
      <c r="T805" s="1195"/>
      <c r="U805" s="1195"/>
      <c r="V805" s="1197" t="s">
        <v>18</v>
      </c>
      <c r="W805" s="1197"/>
      <c r="X805" s="1197"/>
      <c r="Y805" s="1198"/>
      <c r="Z805" s="1192">
        <v>-190454</v>
      </c>
      <c r="AA805" s="1108"/>
      <c r="AB805" s="1108"/>
      <c r="AC805" s="1193"/>
      <c r="AD805" s="1207"/>
      <c r="AE805" s="1208"/>
      <c r="AF805" s="1208"/>
      <c r="AG805" s="1194"/>
    </row>
    <row r="806" spans="1:33" ht="27.75" customHeight="1" thickBot="1" x14ac:dyDescent="0.25">
      <c r="D806" s="1096" t="s">
        <v>337</v>
      </c>
      <c r="E806" s="1097"/>
      <c r="F806" s="1097"/>
      <c r="G806" s="1097"/>
      <c r="H806" s="1097"/>
      <c r="I806" s="1098"/>
      <c r="J806" s="1269" t="s">
        <v>18</v>
      </c>
      <c r="K806" s="1269"/>
      <c r="L806" s="1269"/>
      <c r="M806" s="1270"/>
      <c r="N806" s="1271">
        <f>N804+N805</f>
        <v>-546087.93000000005</v>
      </c>
      <c r="O806" s="1272"/>
      <c r="P806" s="1272"/>
      <c r="Q806" s="1273"/>
      <c r="R806" s="1267"/>
      <c r="S806" s="1268"/>
      <c r="T806" s="1268"/>
      <c r="U806" s="1268"/>
      <c r="V806" s="1269" t="s">
        <v>18</v>
      </c>
      <c r="W806" s="1269"/>
      <c r="X806" s="1269"/>
      <c r="Y806" s="1270"/>
      <c r="Z806" s="1271">
        <v>153596</v>
      </c>
      <c r="AA806" s="1272"/>
      <c r="AB806" s="1272"/>
      <c r="AC806" s="1273"/>
      <c r="AD806" s="1274"/>
      <c r="AE806" s="1275"/>
      <c r="AF806" s="1275"/>
      <c r="AG806" s="1267"/>
    </row>
    <row r="810" spans="1:33" ht="14.25" customHeight="1" x14ac:dyDescent="0.2">
      <c r="D810" s="1276"/>
      <c r="E810" s="1276"/>
      <c r="F810" s="1276"/>
      <c r="G810" s="1276"/>
      <c r="H810" s="1276"/>
      <c r="I810" s="1276"/>
      <c r="J810" s="1276"/>
      <c r="K810" s="1276"/>
      <c r="L810" s="1276"/>
      <c r="M810" s="1276"/>
      <c r="N810" s="1276"/>
      <c r="O810" s="1276"/>
      <c r="P810" s="1276"/>
      <c r="Q810" s="1276"/>
      <c r="R810" s="1276"/>
      <c r="S810" s="1276"/>
      <c r="T810" s="1276"/>
      <c r="U810" s="1276"/>
      <c r="V810" s="1276"/>
      <c r="W810" s="1276"/>
      <c r="X810" s="1276"/>
      <c r="Y810" s="1276"/>
      <c r="Z810" s="1276"/>
      <c r="AA810" s="1276"/>
      <c r="AB810" s="1276"/>
      <c r="AC810" s="1276"/>
      <c r="AD810" s="1276"/>
      <c r="AE810" s="1276"/>
      <c r="AF810" s="1276"/>
      <c r="AG810" s="1276"/>
    </row>
    <row r="811" spans="1:33" ht="14.25" customHeight="1" x14ac:dyDescent="0.2">
      <c r="D811" s="1023" t="s">
        <v>2080</v>
      </c>
      <c r="E811" s="639"/>
      <c r="F811" s="639"/>
      <c r="G811" s="639"/>
      <c r="H811" s="639"/>
      <c r="I811" s="639"/>
      <c r="J811" s="639"/>
      <c r="K811" s="639"/>
      <c r="L811" s="639"/>
      <c r="M811" s="639"/>
      <c r="N811" s="639"/>
      <c r="O811" s="639"/>
      <c r="P811" s="639"/>
    </row>
    <row r="813" spans="1:33" ht="27" customHeight="1" x14ac:dyDescent="0.2">
      <c r="D813" s="1155" t="s">
        <v>1719</v>
      </c>
      <c r="E813" s="1155"/>
      <c r="F813" s="1155"/>
      <c r="G813" s="1155"/>
      <c r="H813" s="1155"/>
      <c r="I813" s="1155"/>
      <c r="J813" s="1155"/>
      <c r="K813" s="1155"/>
      <c r="L813" s="1155"/>
      <c r="M813" s="1155"/>
      <c r="N813" s="1155"/>
      <c r="O813" s="1155"/>
      <c r="P813" s="1155"/>
      <c r="Q813" s="1155"/>
      <c r="R813" s="1155"/>
      <c r="S813" s="1155"/>
      <c r="T813" s="1155"/>
      <c r="U813" s="1155"/>
      <c r="V813" s="1155"/>
      <c r="W813" s="1155"/>
      <c r="X813" s="1155"/>
      <c r="Y813" s="1155"/>
      <c r="Z813" s="1155"/>
      <c r="AA813" s="1155"/>
      <c r="AB813" s="1155"/>
      <c r="AC813" s="1155"/>
      <c r="AD813" s="1155"/>
      <c r="AE813" s="1155"/>
      <c r="AF813" s="1155"/>
      <c r="AG813" s="1155"/>
    </row>
    <row r="814" spans="1:33" ht="14.25" customHeight="1" thickBot="1" x14ac:dyDescent="0.25"/>
    <row r="815" spans="1:33" ht="14.25" customHeight="1" thickBot="1" x14ac:dyDescent="0.25">
      <c r="A815" s="598" t="s">
        <v>1370</v>
      </c>
      <c r="D815" s="1164" t="s">
        <v>387</v>
      </c>
      <c r="E815" s="1165"/>
      <c r="F815" s="1165"/>
      <c r="G815" s="1165"/>
      <c r="H815" s="1165"/>
      <c r="I815" s="1165"/>
      <c r="J815" s="1165"/>
      <c r="K815" s="1165"/>
      <c r="L815" s="1166"/>
      <c r="M815" s="1123" t="s">
        <v>388</v>
      </c>
      <c r="N815" s="1123"/>
      <c r="O815" s="1123"/>
      <c r="P815" s="1123"/>
      <c r="Q815" s="1123"/>
      <c r="R815" s="1124" t="s">
        <v>389</v>
      </c>
      <c r="S815" s="1125"/>
      <c r="T815" s="1125"/>
      <c r="U815" s="1125"/>
      <c r="V815" s="1125"/>
      <c r="W815" s="1125"/>
      <c r="X815" s="1125"/>
      <c r="Y815" s="1125"/>
      <c r="Z815" s="1125"/>
      <c r="AA815" s="1125"/>
      <c r="AB815" s="1125"/>
      <c r="AC815" s="1125"/>
      <c r="AD815" s="1125"/>
      <c r="AE815" s="1125"/>
      <c r="AF815" s="1125"/>
      <c r="AG815" s="1126"/>
    </row>
    <row r="816" spans="1:33" ht="26.25" customHeight="1" thickBot="1" x14ac:dyDescent="0.25">
      <c r="D816" s="1167"/>
      <c r="E816" s="1168"/>
      <c r="F816" s="1168"/>
      <c r="G816" s="1168"/>
      <c r="H816" s="1168"/>
      <c r="I816" s="1168"/>
      <c r="J816" s="1168"/>
      <c r="K816" s="1168"/>
      <c r="L816" s="1169"/>
      <c r="M816" s="1123"/>
      <c r="N816" s="1123"/>
      <c r="O816" s="1123"/>
      <c r="P816" s="1123"/>
      <c r="Q816" s="1123"/>
      <c r="R816" s="1123" t="s">
        <v>2</v>
      </c>
      <c r="S816" s="1123"/>
      <c r="T816" s="1123"/>
      <c r="U816" s="1123"/>
      <c r="V816" s="1123"/>
      <c r="W816" s="1123"/>
      <c r="X816" s="1123"/>
      <c r="Y816" s="1123"/>
      <c r="Z816" s="1124" t="s">
        <v>390</v>
      </c>
      <c r="AA816" s="1125"/>
      <c r="AB816" s="1125"/>
      <c r="AC816" s="1125"/>
      <c r="AD816" s="1125"/>
      <c r="AE816" s="1125"/>
      <c r="AF816" s="1125"/>
      <c r="AG816" s="1126"/>
    </row>
    <row r="817" spans="4:33" ht="18.75" customHeight="1" thickBot="1" x14ac:dyDescent="0.25">
      <c r="D817" s="1263" t="s">
        <v>2122</v>
      </c>
      <c r="E817" s="1222"/>
      <c r="F817" s="1222"/>
      <c r="G817" s="1222"/>
      <c r="H817" s="1222"/>
      <c r="I817" s="1222"/>
      <c r="J817" s="1222"/>
      <c r="K817" s="1222"/>
      <c r="L817" s="1223"/>
      <c r="M817" s="1264">
        <v>7</v>
      </c>
      <c r="N817" s="1265"/>
      <c r="O817" s="1265"/>
      <c r="P817" s="1265"/>
      <c r="Q817" s="1265"/>
      <c r="R817" s="1266">
        <v>516000</v>
      </c>
      <c r="S817" s="1266"/>
      <c r="T817" s="1266"/>
      <c r="U817" s="1266"/>
      <c r="V817" s="1266"/>
      <c r="W817" s="1266"/>
      <c r="X817" s="1266"/>
      <c r="Y817" s="1266"/>
      <c r="Z817" s="1093">
        <v>516000</v>
      </c>
      <c r="AA817" s="1094"/>
      <c r="AB817" s="1094"/>
      <c r="AC817" s="1094"/>
      <c r="AD817" s="1094"/>
      <c r="AE817" s="1094"/>
      <c r="AF817" s="1094"/>
      <c r="AG817" s="1095"/>
    </row>
    <row r="818" spans="4:33" ht="18.75" customHeight="1" x14ac:dyDescent="0.2">
      <c r="D818" s="1263" t="s">
        <v>2122</v>
      </c>
      <c r="E818" s="1222"/>
      <c r="F818" s="1222"/>
      <c r="G818" s="1222"/>
      <c r="H818" s="1222"/>
      <c r="I818" s="1222"/>
      <c r="J818" s="1222"/>
      <c r="K818" s="1222"/>
      <c r="L818" s="1223"/>
      <c r="M818" s="1227">
        <v>1</v>
      </c>
      <c r="N818" s="1197"/>
      <c r="O818" s="1197"/>
      <c r="P818" s="1197"/>
      <c r="Q818" s="1197"/>
      <c r="R818" s="1228">
        <v>151786</v>
      </c>
      <c r="S818" s="1228"/>
      <c r="T818" s="1228"/>
      <c r="U818" s="1228"/>
      <c r="V818" s="1228"/>
      <c r="W818" s="1228"/>
      <c r="X818" s="1228"/>
      <c r="Y818" s="1228"/>
      <c r="Z818" s="1120">
        <v>713529.83</v>
      </c>
      <c r="AA818" s="1121"/>
      <c r="AB818" s="1121"/>
      <c r="AC818" s="1121"/>
      <c r="AD818" s="1121"/>
      <c r="AE818" s="1121"/>
      <c r="AF818" s="1121"/>
      <c r="AG818" s="1122"/>
    </row>
    <row r="819" spans="4:33" ht="18.75" customHeight="1" x14ac:dyDescent="0.2">
      <c r="D819" s="1224" t="s">
        <v>2098</v>
      </c>
      <c r="E819" s="1225"/>
      <c r="F819" s="1225"/>
      <c r="G819" s="1225"/>
      <c r="H819" s="1225"/>
      <c r="I819" s="1225"/>
      <c r="J819" s="1225"/>
      <c r="K819" s="1225"/>
      <c r="L819" s="1226"/>
      <c r="M819" s="1227">
        <v>1</v>
      </c>
      <c r="N819" s="1197"/>
      <c r="O819" s="1197"/>
      <c r="P819" s="1197"/>
      <c r="Q819" s="1197"/>
      <c r="R819" s="1228">
        <v>139441.76</v>
      </c>
      <c r="S819" s="1228"/>
      <c r="T819" s="1228"/>
      <c r="U819" s="1228"/>
      <c r="V819" s="1228"/>
      <c r="W819" s="1228"/>
      <c r="X819" s="1228"/>
      <c r="Y819" s="1228"/>
      <c r="Z819" s="1120">
        <v>59608.52</v>
      </c>
      <c r="AA819" s="1121"/>
      <c r="AB819" s="1121"/>
      <c r="AC819" s="1121"/>
      <c r="AD819" s="1121"/>
      <c r="AE819" s="1121"/>
      <c r="AF819" s="1121"/>
      <c r="AG819" s="1122"/>
    </row>
    <row r="820" spans="4:33" ht="18.75" customHeight="1" x14ac:dyDescent="0.2">
      <c r="D820" s="1224" t="s">
        <v>2123</v>
      </c>
      <c r="E820" s="1225"/>
      <c r="F820" s="1225"/>
      <c r="G820" s="1225"/>
      <c r="H820" s="1225"/>
      <c r="I820" s="1225"/>
      <c r="J820" s="1225"/>
      <c r="K820" s="1225"/>
      <c r="L820" s="1226"/>
      <c r="M820" s="1227">
        <v>1</v>
      </c>
      <c r="N820" s="1197"/>
      <c r="O820" s="1197"/>
      <c r="P820" s="1197"/>
      <c r="Q820" s="1197"/>
      <c r="R820" s="1228">
        <v>9240</v>
      </c>
      <c r="S820" s="1228"/>
      <c r="T820" s="1228"/>
      <c r="U820" s="1228"/>
      <c r="V820" s="1228"/>
      <c r="W820" s="1228"/>
      <c r="X820" s="1228"/>
      <c r="Y820" s="1228"/>
      <c r="Z820" s="1120">
        <v>3080</v>
      </c>
      <c r="AA820" s="1121"/>
      <c r="AB820" s="1121"/>
      <c r="AC820" s="1121"/>
      <c r="AD820" s="1121"/>
      <c r="AE820" s="1121"/>
      <c r="AF820" s="1121"/>
      <c r="AG820" s="1122"/>
    </row>
    <row r="821" spans="4:33" ht="18.75" customHeight="1" x14ac:dyDescent="0.2">
      <c r="D821" s="1198"/>
      <c r="E821" s="1225"/>
      <c r="F821" s="1225"/>
      <c r="G821" s="1225"/>
      <c r="H821" s="1225"/>
      <c r="I821" s="1225"/>
      <c r="J821" s="1225"/>
      <c r="K821" s="1225"/>
      <c r="L821" s="1226"/>
      <c r="M821" s="1197"/>
      <c r="N821" s="1197"/>
      <c r="O821" s="1197"/>
      <c r="P821" s="1197"/>
      <c r="Q821" s="1197"/>
      <c r="R821" s="1108"/>
      <c r="S821" s="1108"/>
      <c r="T821" s="1108"/>
      <c r="U821" s="1108"/>
      <c r="V821" s="1108"/>
      <c r="W821" s="1108"/>
      <c r="X821" s="1108"/>
      <c r="Y821" s="1108"/>
      <c r="Z821" s="1120"/>
      <c r="AA821" s="1121"/>
      <c r="AB821" s="1121"/>
      <c r="AC821" s="1121"/>
      <c r="AD821" s="1121"/>
      <c r="AE821" s="1121"/>
      <c r="AF821" s="1121"/>
      <c r="AG821" s="1122"/>
    </row>
    <row r="822" spans="4:33" ht="18.75" customHeight="1" x14ac:dyDescent="0.2">
      <c r="D822" s="1224" t="s">
        <v>2098</v>
      </c>
      <c r="E822" s="1225"/>
      <c r="F822" s="1225"/>
      <c r="G822" s="1225"/>
      <c r="H822" s="1225"/>
      <c r="I822" s="1225"/>
      <c r="J822" s="1225"/>
      <c r="K822" s="1225"/>
      <c r="L822" s="1226"/>
      <c r="M822" s="1197">
        <v>2</v>
      </c>
      <c r="N822" s="1197"/>
      <c r="O822" s="1197"/>
      <c r="P822" s="1197"/>
      <c r="Q822" s="1197"/>
      <c r="R822" s="1108"/>
      <c r="S822" s="1108"/>
      <c r="T822" s="1108"/>
      <c r="U822" s="1108"/>
      <c r="V822" s="1108"/>
      <c r="W822" s="1108"/>
      <c r="X822" s="1108"/>
      <c r="Y822" s="1108"/>
      <c r="Z822" s="1120">
        <v>129017</v>
      </c>
      <c r="AA822" s="1121"/>
      <c r="AB822" s="1121"/>
      <c r="AC822" s="1121"/>
      <c r="AD822" s="1121"/>
      <c r="AE822" s="1121"/>
      <c r="AF822" s="1121"/>
      <c r="AG822" s="1122"/>
    </row>
    <row r="823" spans="4:33" ht="18.75" customHeight="1" x14ac:dyDescent="0.2">
      <c r="D823" s="1224" t="s">
        <v>2123</v>
      </c>
      <c r="E823" s="1225"/>
      <c r="F823" s="1225"/>
      <c r="G823" s="1225"/>
      <c r="H823" s="1225"/>
      <c r="I823" s="1225"/>
      <c r="J823" s="1225"/>
      <c r="K823" s="1225"/>
      <c r="L823" s="1226"/>
      <c r="M823" s="1197">
        <v>3</v>
      </c>
      <c r="N823" s="1197"/>
      <c r="O823" s="1197"/>
      <c r="P823" s="1197"/>
      <c r="Q823" s="1197"/>
      <c r="R823" s="1108"/>
      <c r="S823" s="1108"/>
      <c r="T823" s="1108"/>
      <c r="U823" s="1108"/>
      <c r="V823" s="1108"/>
      <c r="W823" s="1108"/>
      <c r="X823" s="1108"/>
      <c r="Y823" s="1108"/>
      <c r="Z823" s="1120">
        <v>64118</v>
      </c>
      <c r="AA823" s="1121"/>
      <c r="AB823" s="1121"/>
      <c r="AC823" s="1121"/>
      <c r="AD823" s="1121"/>
      <c r="AE823" s="1121"/>
      <c r="AF823" s="1121"/>
      <c r="AG823" s="1122"/>
    </row>
    <row r="824" spans="4:33" ht="18.75" customHeight="1" x14ac:dyDescent="0.2">
      <c r="D824" s="1198"/>
      <c r="E824" s="1225"/>
      <c r="F824" s="1225"/>
      <c r="G824" s="1225"/>
      <c r="H824" s="1225"/>
      <c r="I824" s="1225"/>
      <c r="J824" s="1225"/>
      <c r="K824" s="1225"/>
      <c r="L824" s="1226"/>
      <c r="M824" s="1197"/>
      <c r="N824" s="1197"/>
      <c r="O824" s="1197"/>
      <c r="P824" s="1197"/>
      <c r="Q824" s="1197"/>
      <c r="R824" s="1108"/>
      <c r="S824" s="1108"/>
      <c r="T824" s="1108"/>
      <c r="U824" s="1108"/>
      <c r="V824" s="1108"/>
      <c r="W824" s="1108"/>
      <c r="X824" s="1108"/>
      <c r="Y824" s="1108"/>
      <c r="Z824" s="1120"/>
      <c r="AA824" s="1121"/>
      <c r="AB824" s="1121"/>
      <c r="AC824" s="1121"/>
      <c r="AD824" s="1121"/>
      <c r="AE824" s="1121"/>
      <c r="AF824" s="1121"/>
      <c r="AG824" s="1122"/>
    </row>
    <row r="825" spans="4:33" ht="18.75" customHeight="1" x14ac:dyDescent="0.2">
      <c r="D825" s="1198"/>
      <c r="E825" s="1225"/>
      <c r="F825" s="1225"/>
      <c r="G825" s="1225"/>
      <c r="H825" s="1225"/>
      <c r="I825" s="1225"/>
      <c r="J825" s="1225"/>
      <c r="K825" s="1225"/>
      <c r="L825" s="1226"/>
      <c r="M825" s="1197"/>
      <c r="N825" s="1197"/>
      <c r="O825" s="1197"/>
      <c r="P825" s="1197"/>
      <c r="Q825" s="1197"/>
      <c r="R825" s="1108"/>
      <c r="S825" s="1108"/>
      <c r="T825" s="1108"/>
      <c r="U825" s="1108"/>
      <c r="V825" s="1108"/>
      <c r="W825" s="1108"/>
      <c r="X825" s="1108"/>
      <c r="Y825" s="1108"/>
      <c r="Z825" s="1120"/>
      <c r="AA825" s="1121"/>
      <c r="AB825" s="1121"/>
      <c r="AC825" s="1121"/>
      <c r="AD825" s="1121"/>
      <c r="AE825" s="1121"/>
      <c r="AF825" s="1121"/>
      <c r="AG825" s="1122"/>
    </row>
    <row r="826" spans="4:33" ht="18.75" customHeight="1" thickBot="1" x14ac:dyDescent="0.25">
      <c r="D826" s="1270"/>
      <c r="E826" s="1574"/>
      <c r="F826" s="1574"/>
      <c r="G826" s="1574"/>
      <c r="H826" s="1574"/>
      <c r="I826" s="1574"/>
      <c r="J826" s="1574"/>
      <c r="K826" s="1574"/>
      <c r="L826" s="1575"/>
      <c r="M826" s="1327"/>
      <c r="N826" s="1327"/>
      <c r="O826" s="1327"/>
      <c r="P826" s="1327"/>
      <c r="Q826" s="1327"/>
      <c r="R826" s="1286"/>
      <c r="S826" s="1286"/>
      <c r="T826" s="1286"/>
      <c r="U826" s="1286"/>
      <c r="V826" s="1286"/>
      <c r="W826" s="1286"/>
      <c r="X826" s="1286"/>
      <c r="Y826" s="1286"/>
      <c r="Z826" s="1189"/>
      <c r="AA826" s="1190"/>
      <c r="AB826" s="1190"/>
      <c r="AC826" s="1190"/>
      <c r="AD826" s="1190"/>
      <c r="AE826" s="1190"/>
      <c r="AF826" s="1190"/>
      <c r="AG826" s="1191"/>
    </row>
    <row r="830" spans="4:33" ht="14.25" customHeight="1" x14ac:dyDescent="0.2">
      <c r="D830" s="1576" t="s">
        <v>2081</v>
      </c>
      <c r="E830" s="1576"/>
      <c r="F830" s="1576"/>
      <c r="G830" s="1576"/>
      <c r="H830" s="1576"/>
      <c r="I830" s="1576"/>
      <c r="J830" s="1576"/>
      <c r="K830" s="1576"/>
      <c r="L830" s="1576"/>
      <c r="M830" s="1576"/>
      <c r="N830" s="1576"/>
      <c r="O830" s="1576"/>
      <c r="P830" s="1576"/>
      <c r="Q830" s="1576"/>
      <c r="R830" s="1576"/>
      <c r="S830" s="1576"/>
      <c r="T830" s="1576"/>
      <c r="U830" s="1576"/>
      <c r="V830" s="1576"/>
      <c r="W830" s="1576"/>
      <c r="X830" s="1576"/>
      <c r="Y830" s="1576"/>
      <c r="Z830" s="1576"/>
      <c r="AA830" s="1576"/>
      <c r="AB830" s="1576"/>
      <c r="AC830" s="1576"/>
      <c r="AD830" s="1576"/>
      <c r="AE830" s="1576"/>
      <c r="AF830" s="1576"/>
      <c r="AG830" s="1576"/>
    </row>
    <row r="831" spans="4:33" ht="14.25" customHeight="1" thickBot="1" x14ac:dyDescent="0.25"/>
    <row r="832" spans="4:33" ht="14.25" customHeight="1" thickBot="1" x14ac:dyDescent="0.25">
      <c r="D832" s="1164" t="s">
        <v>429</v>
      </c>
      <c r="E832" s="1165"/>
      <c r="F832" s="1165"/>
      <c r="G832" s="1165"/>
      <c r="H832" s="1165"/>
      <c r="I832" s="1165"/>
      <c r="J832" s="1165"/>
      <c r="K832" s="1165"/>
      <c r="L832" s="1165"/>
      <c r="M832" s="1166"/>
      <c r="N832" s="1186" t="s">
        <v>2</v>
      </c>
      <c r="O832" s="1187"/>
      <c r="P832" s="1187"/>
      <c r="Q832" s="1187"/>
      <c r="R832" s="1187"/>
      <c r="S832" s="1187"/>
      <c r="T832" s="1187"/>
      <c r="U832" s="1187"/>
      <c r="V832" s="1187"/>
      <c r="W832" s="1187"/>
      <c r="X832" s="1187"/>
      <c r="Y832" s="1187"/>
      <c r="Z832" s="1187"/>
      <c r="AA832" s="1187"/>
      <c r="AB832" s="1187"/>
      <c r="AC832" s="1187"/>
      <c r="AD832" s="1187"/>
      <c r="AE832" s="1187"/>
      <c r="AF832" s="1187"/>
      <c r="AG832" s="1188"/>
    </row>
    <row r="833" spans="4:33" ht="35.25" customHeight="1" thickBot="1" x14ac:dyDescent="0.25">
      <c r="D833" s="1167"/>
      <c r="E833" s="1168"/>
      <c r="F833" s="1168"/>
      <c r="G833" s="1168"/>
      <c r="H833" s="1168"/>
      <c r="I833" s="1168"/>
      <c r="J833" s="1168"/>
      <c r="K833" s="1168"/>
      <c r="L833" s="1168"/>
      <c r="M833" s="1169"/>
      <c r="N833" s="1123" t="s">
        <v>1725</v>
      </c>
      <c r="O833" s="1123"/>
      <c r="P833" s="1123"/>
      <c r="Q833" s="1123"/>
      <c r="R833" s="1123" t="s">
        <v>27</v>
      </c>
      <c r="S833" s="1123"/>
      <c r="T833" s="1123"/>
      <c r="U833" s="1123"/>
      <c r="V833" s="1123" t="s">
        <v>28</v>
      </c>
      <c r="W833" s="1123"/>
      <c r="X833" s="1123"/>
      <c r="Y833" s="1123"/>
      <c r="Z833" s="1123" t="s">
        <v>29</v>
      </c>
      <c r="AA833" s="1123"/>
      <c r="AB833" s="1123"/>
      <c r="AC833" s="1123"/>
      <c r="AD833" s="1124" t="s">
        <v>392</v>
      </c>
      <c r="AE833" s="1125"/>
      <c r="AF833" s="1125"/>
      <c r="AG833" s="1126"/>
    </row>
    <row r="834" spans="4:33" ht="14.25" customHeight="1" x14ac:dyDescent="0.2">
      <c r="D834" s="1109" t="s">
        <v>393</v>
      </c>
      <c r="E834" s="1110"/>
      <c r="F834" s="1110"/>
      <c r="G834" s="1110"/>
      <c r="H834" s="1110"/>
      <c r="I834" s="1110"/>
      <c r="J834" s="1110"/>
      <c r="K834" s="1110"/>
      <c r="L834" s="1110"/>
      <c r="M834" s="1111"/>
      <c r="N834" s="1185">
        <v>5607101</v>
      </c>
      <c r="O834" s="1185"/>
      <c r="P834" s="1185"/>
      <c r="Q834" s="1185"/>
      <c r="R834" s="1185"/>
      <c r="S834" s="1185"/>
      <c r="T834" s="1185"/>
      <c r="U834" s="1185"/>
      <c r="V834" s="1185"/>
      <c r="W834" s="1185"/>
      <c r="X834" s="1185"/>
      <c r="Y834" s="1185"/>
      <c r="Z834" s="1185"/>
      <c r="AA834" s="1185"/>
      <c r="AB834" s="1185"/>
      <c r="AC834" s="1185"/>
      <c r="AD834" s="1087">
        <f>SUM(N834:AC834)</f>
        <v>5607101</v>
      </c>
      <c r="AE834" s="1088"/>
      <c r="AF834" s="1088"/>
      <c r="AG834" s="1089"/>
    </row>
    <row r="835" spans="4:33" ht="14.25" customHeight="1" x14ac:dyDescent="0.2">
      <c r="D835" s="1102" t="s">
        <v>394</v>
      </c>
      <c r="E835" s="1103"/>
      <c r="F835" s="1103"/>
      <c r="G835" s="1103"/>
      <c r="H835" s="1103"/>
      <c r="I835" s="1103"/>
      <c r="J835" s="1103"/>
      <c r="K835" s="1103"/>
      <c r="L835" s="1103"/>
      <c r="M835" s="1104"/>
      <c r="N835" s="1108"/>
      <c r="O835" s="1108"/>
      <c r="P835" s="1108"/>
      <c r="Q835" s="1108"/>
      <c r="R835" s="1108"/>
      <c r="S835" s="1108"/>
      <c r="T835" s="1108"/>
      <c r="U835" s="1108"/>
      <c r="V835" s="1108"/>
      <c r="W835" s="1108"/>
      <c r="X835" s="1108"/>
      <c r="Y835" s="1108"/>
      <c r="Z835" s="1108"/>
      <c r="AA835" s="1108"/>
      <c r="AB835" s="1108"/>
      <c r="AC835" s="1108"/>
      <c r="AD835" s="1084">
        <f t="shared" ref="AD835:AD852" si="191">SUM(N835:AC835)</f>
        <v>0</v>
      </c>
      <c r="AE835" s="1085"/>
      <c r="AF835" s="1085"/>
      <c r="AG835" s="1086"/>
    </row>
    <row r="836" spans="4:33" ht="14.25" customHeight="1" x14ac:dyDescent="0.2">
      <c r="D836" s="1102" t="s">
        <v>430</v>
      </c>
      <c r="E836" s="1103"/>
      <c r="F836" s="1103"/>
      <c r="G836" s="1103"/>
      <c r="H836" s="1103"/>
      <c r="I836" s="1103"/>
      <c r="J836" s="1103"/>
      <c r="K836" s="1103"/>
      <c r="L836" s="1103"/>
      <c r="M836" s="1104"/>
      <c r="N836" s="1108"/>
      <c r="O836" s="1108"/>
      <c r="P836" s="1108"/>
      <c r="Q836" s="1108"/>
      <c r="R836" s="1108"/>
      <c r="S836" s="1108"/>
      <c r="T836" s="1108"/>
      <c r="U836" s="1108"/>
      <c r="V836" s="1108"/>
      <c r="W836" s="1108"/>
      <c r="X836" s="1108"/>
      <c r="Y836" s="1108"/>
      <c r="Z836" s="1108"/>
      <c r="AA836" s="1108"/>
      <c r="AB836" s="1108"/>
      <c r="AC836" s="1108"/>
      <c r="AD836" s="1084">
        <f t="shared" si="191"/>
        <v>0</v>
      </c>
      <c r="AE836" s="1085"/>
      <c r="AF836" s="1085"/>
      <c r="AG836" s="1086"/>
    </row>
    <row r="837" spans="4:33" ht="14.25" customHeight="1" x14ac:dyDescent="0.2">
      <c r="D837" s="1102" t="s">
        <v>431</v>
      </c>
      <c r="E837" s="1103"/>
      <c r="F837" s="1103"/>
      <c r="G837" s="1103"/>
      <c r="H837" s="1103"/>
      <c r="I837" s="1103"/>
      <c r="J837" s="1103"/>
      <c r="K837" s="1103"/>
      <c r="L837" s="1103"/>
      <c r="M837" s="1104"/>
      <c r="N837" s="1108"/>
      <c r="O837" s="1108"/>
      <c r="P837" s="1108"/>
      <c r="Q837" s="1108"/>
      <c r="R837" s="1108"/>
      <c r="S837" s="1108"/>
      <c r="T837" s="1108"/>
      <c r="U837" s="1108"/>
      <c r="V837" s="1108"/>
      <c r="W837" s="1108"/>
      <c r="X837" s="1108"/>
      <c r="Y837" s="1108"/>
      <c r="Z837" s="1108"/>
      <c r="AA837" s="1108"/>
      <c r="AB837" s="1108"/>
      <c r="AC837" s="1108"/>
      <c r="AD837" s="1084">
        <f t="shared" si="191"/>
        <v>0</v>
      </c>
      <c r="AE837" s="1085"/>
      <c r="AF837" s="1085"/>
      <c r="AG837" s="1086"/>
    </row>
    <row r="838" spans="4:33" ht="14.25" customHeight="1" x14ac:dyDescent="0.2">
      <c r="D838" s="1102" t="s">
        <v>395</v>
      </c>
      <c r="E838" s="1103"/>
      <c r="F838" s="1103"/>
      <c r="G838" s="1103"/>
      <c r="H838" s="1103"/>
      <c r="I838" s="1103"/>
      <c r="J838" s="1103"/>
      <c r="K838" s="1103"/>
      <c r="L838" s="1103"/>
      <c r="M838" s="1104"/>
      <c r="N838" s="1108"/>
      <c r="O838" s="1108"/>
      <c r="P838" s="1108"/>
      <c r="Q838" s="1108"/>
      <c r="R838" s="1108"/>
      <c r="S838" s="1108"/>
      <c r="T838" s="1108"/>
      <c r="U838" s="1108"/>
      <c r="V838" s="1108"/>
      <c r="W838" s="1108"/>
      <c r="X838" s="1108"/>
      <c r="Y838" s="1108"/>
      <c r="Z838" s="1108"/>
      <c r="AA838" s="1108"/>
      <c r="AB838" s="1108"/>
      <c r="AC838" s="1108"/>
      <c r="AD838" s="1084">
        <f t="shared" si="191"/>
        <v>0</v>
      </c>
      <c r="AE838" s="1085"/>
      <c r="AF838" s="1085"/>
      <c r="AG838" s="1086"/>
    </row>
    <row r="839" spans="4:33" ht="14.25" customHeight="1" x14ac:dyDescent="0.2">
      <c r="D839" s="1102" t="s">
        <v>396</v>
      </c>
      <c r="E839" s="1103"/>
      <c r="F839" s="1103"/>
      <c r="G839" s="1103"/>
      <c r="H839" s="1103"/>
      <c r="I839" s="1103"/>
      <c r="J839" s="1103"/>
      <c r="K839" s="1103"/>
      <c r="L839" s="1103"/>
      <c r="M839" s="1104"/>
      <c r="N839" s="1108"/>
      <c r="O839" s="1108"/>
      <c r="P839" s="1108"/>
      <c r="Q839" s="1108"/>
      <c r="R839" s="1108"/>
      <c r="S839" s="1108"/>
      <c r="T839" s="1108"/>
      <c r="U839" s="1108"/>
      <c r="V839" s="1108"/>
      <c r="W839" s="1108"/>
      <c r="X839" s="1108"/>
      <c r="Y839" s="1108"/>
      <c r="Z839" s="1108"/>
      <c r="AA839" s="1108"/>
      <c r="AB839" s="1108"/>
      <c r="AC839" s="1108"/>
      <c r="AD839" s="1084">
        <f t="shared" si="191"/>
        <v>0</v>
      </c>
      <c r="AE839" s="1085"/>
      <c r="AF839" s="1085"/>
      <c r="AG839" s="1086"/>
    </row>
    <row r="840" spans="4:33" ht="22.5" customHeight="1" x14ac:dyDescent="0.2">
      <c r="D840" s="1102" t="s">
        <v>397</v>
      </c>
      <c r="E840" s="1103"/>
      <c r="F840" s="1103"/>
      <c r="G840" s="1103"/>
      <c r="H840" s="1103"/>
      <c r="I840" s="1103"/>
      <c r="J840" s="1103"/>
      <c r="K840" s="1103"/>
      <c r="L840" s="1103"/>
      <c r="M840" s="1104"/>
      <c r="N840" s="1108"/>
      <c r="O840" s="1108"/>
      <c r="P840" s="1108"/>
      <c r="Q840" s="1108"/>
      <c r="R840" s="1108"/>
      <c r="S840" s="1108"/>
      <c r="T840" s="1108"/>
      <c r="U840" s="1108"/>
      <c r="V840" s="1108"/>
      <c r="W840" s="1108"/>
      <c r="X840" s="1108"/>
      <c r="Y840" s="1108"/>
      <c r="Z840" s="1108"/>
      <c r="AA840" s="1108"/>
      <c r="AB840" s="1108"/>
      <c r="AC840" s="1108"/>
      <c r="AD840" s="1084">
        <f t="shared" si="191"/>
        <v>0</v>
      </c>
      <c r="AE840" s="1085"/>
      <c r="AF840" s="1085"/>
      <c r="AG840" s="1086"/>
    </row>
    <row r="841" spans="4:33" ht="22.5" customHeight="1" x14ac:dyDescent="0.2">
      <c r="D841" s="1436" t="s">
        <v>1726</v>
      </c>
      <c r="E841" s="1437"/>
      <c r="F841" s="1437"/>
      <c r="G841" s="1437"/>
      <c r="H841" s="1437"/>
      <c r="I841" s="1437"/>
      <c r="J841" s="1437"/>
      <c r="K841" s="1437"/>
      <c r="L841" s="1437"/>
      <c r="M841" s="1438"/>
      <c r="N841" s="1108"/>
      <c r="O841" s="1108"/>
      <c r="P841" s="1108"/>
      <c r="Q841" s="1108"/>
      <c r="R841" s="1108"/>
      <c r="S841" s="1108"/>
      <c r="T841" s="1108"/>
      <c r="U841" s="1108"/>
      <c r="V841" s="1108"/>
      <c r="W841" s="1108"/>
      <c r="X841" s="1108"/>
      <c r="Y841" s="1108"/>
      <c r="Z841" s="1108"/>
      <c r="AA841" s="1108"/>
      <c r="AB841" s="1108"/>
      <c r="AC841" s="1108"/>
      <c r="AD841" s="1084">
        <f t="shared" ref="AD841" si="192">SUM(N841:AC841)</f>
        <v>0</v>
      </c>
      <c r="AE841" s="1085"/>
      <c r="AF841" s="1085"/>
      <c r="AG841" s="1086"/>
    </row>
    <row r="842" spans="4:33" ht="14.25" customHeight="1" x14ac:dyDescent="0.2">
      <c r="D842" s="1102" t="s">
        <v>398</v>
      </c>
      <c r="E842" s="1103"/>
      <c r="F842" s="1103"/>
      <c r="G842" s="1103"/>
      <c r="H842" s="1103"/>
      <c r="I842" s="1103"/>
      <c r="J842" s="1103"/>
      <c r="K842" s="1103"/>
      <c r="L842" s="1103"/>
      <c r="M842" s="1104"/>
      <c r="N842" s="1108"/>
      <c r="O842" s="1108"/>
      <c r="P842" s="1108"/>
      <c r="Q842" s="1108"/>
      <c r="R842" s="1108"/>
      <c r="S842" s="1108"/>
      <c r="T842" s="1108"/>
      <c r="U842" s="1108"/>
      <c r="V842" s="1108"/>
      <c r="W842" s="1108"/>
      <c r="X842" s="1108"/>
      <c r="Y842" s="1108"/>
      <c r="Z842" s="1108"/>
      <c r="AA842" s="1108"/>
      <c r="AB842" s="1108"/>
      <c r="AC842" s="1108"/>
      <c r="AD842" s="1084">
        <f t="shared" si="191"/>
        <v>0</v>
      </c>
      <c r="AE842" s="1085"/>
      <c r="AF842" s="1085"/>
      <c r="AG842" s="1086"/>
    </row>
    <row r="843" spans="4:33" ht="22.5" customHeight="1" x14ac:dyDescent="0.2">
      <c r="D843" s="1102" t="s">
        <v>432</v>
      </c>
      <c r="E843" s="1103"/>
      <c r="F843" s="1103"/>
      <c r="G843" s="1103"/>
      <c r="H843" s="1103"/>
      <c r="I843" s="1103"/>
      <c r="J843" s="1103"/>
      <c r="K843" s="1103"/>
      <c r="L843" s="1103"/>
      <c r="M843" s="1104"/>
      <c r="N843" s="1108"/>
      <c r="O843" s="1108"/>
      <c r="P843" s="1108"/>
      <c r="Q843" s="1108"/>
      <c r="R843" s="1108"/>
      <c r="S843" s="1108"/>
      <c r="T843" s="1108"/>
      <c r="U843" s="1108"/>
      <c r="V843" s="1108"/>
      <c r="W843" s="1108"/>
      <c r="X843" s="1108"/>
      <c r="Y843" s="1108"/>
      <c r="Z843" s="1108"/>
      <c r="AA843" s="1108"/>
      <c r="AB843" s="1108"/>
      <c r="AC843" s="1108"/>
      <c r="AD843" s="1084">
        <f t="shared" si="191"/>
        <v>0</v>
      </c>
      <c r="AE843" s="1085"/>
      <c r="AF843" s="1085"/>
      <c r="AG843" s="1086"/>
    </row>
    <row r="844" spans="4:33" ht="14.25" customHeight="1" x14ac:dyDescent="0.2">
      <c r="D844" s="1102" t="s">
        <v>399</v>
      </c>
      <c r="E844" s="1103"/>
      <c r="F844" s="1103"/>
      <c r="G844" s="1103"/>
      <c r="H844" s="1103"/>
      <c r="I844" s="1103"/>
      <c r="J844" s="1103"/>
      <c r="K844" s="1103"/>
      <c r="L844" s="1103"/>
      <c r="M844" s="1104"/>
      <c r="N844" s="1108">
        <v>18953</v>
      </c>
      <c r="O844" s="1108"/>
      <c r="P844" s="1108"/>
      <c r="Q844" s="1108"/>
      <c r="R844" s="1228"/>
      <c r="S844" s="1228"/>
      <c r="T844" s="1228"/>
      <c r="U844" s="1228"/>
      <c r="V844" s="1108"/>
      <c r="W844" s="1108"/>
      <c r="X844" s="1108"/>
      <c r="Y844" s="1108"/>
      <c r="Z844" s="1108">
        <v>19836.62</v>
      </c>
      <c r="AA844" s="1108"/>
      <c r="AB844" s="1108"/>
      <c r="AC844" s="1108"/>
      <c r="AD844" s="1084">
        <f t="shared" si="191"/>
        <v>38789.619999999995</v>
      </c>
      <c r="AE844" s="1085"/>
      <c r="AF844" s="1085"/>
      <c r="AG844" s="1086"/>
    </row>
    <row r="845" spans="4:33" ht="14.25" customHeight="1" x14ac:dyDescent="0.2">
      <c r="D845" s="1102" t="s">
        <v>400</v>
      </c>
      <c r="E845" s="1103"/>
      <c r="F845" s="1103"/>
      <c r="G845" s="1103"/>
      <c r="H845" s="1103"/>
      <c r="I845" s="1103"/>
      <c r="J845" s="1103"/>
      <c r="K845" s="1103"/>
      <c r="L845" s="1103"/>
      <c r="M845" s="1104"/>
      <c r="N845" s="1108"/>
      <c r="O845" s="1108"/>
      <c r="P845" s="1108"/>
      <c r="Q845" s="1108"/>
      <c r="R845" s="1108"/>
      <c r="S845" s="1108"/>
      <c r="T845" s="1108"/>
      <c r="U845" s="1108"/>
      <c r="V845" s="1108"/>
      <c r="W845" s="1108"/>
      <c r="X845" s="1108"/>
      <c r="Y845" s="1108"/>
      <c r="Z845" s="1108"/>
      <c r="AA845" s="1108"/>
      <c r="AB845" s="1108"/>
      <c r="AC845" s="1108"/>
      <c r="AD845" s="1084">
        <f t="shared" si="191"/>
        <v>0</v>
      </c>
      <c r="AE845" s="1085"/>
      <c r="AF845" s="1085"/>
      <c r="AG845" s="1086"/>
    </row>
    <row r="846" spans="4:33" ht="14.25" customHeight="1" x14ac:dyDescent="0.2">
      <c r="D846" s="1102" t="s">
        <v>401</v>
      </c>
      <c r="E846" s="1103"/>
      <c r="F846" s="1103"/>
      <c r="G846" s="1103"/>
      <c r="H846" s="1103"/>
      <c r="I846" s="1103"/>
      <c r="J846" s="1103"/>
      <c r="K846" s="1103"/>
      <c r="L846" s="1103"/>
      <c r="M846" s="1104"/>
      <c r="N846" s="1108"/>
      <c r="O846" s="1108"/>
      <c r="P846" s="1108"/>
      <c r="Q846" s="1108"/>
      <c r="R846" s="1108"/>
      <c r="S846" s="1108"/>
      <c r="T846" s="1108"/>
      <c r="U846" s="1108"/>
      <c r="V846" s="1108"/>
      <c r="W846" s="1108"/>
      <c r="X846" s="1108"/>
      <c r="Y846" s="1108"/>
      <c r="Z846" s="1108"/>
      <c r="AA846" s="1108"/>
      <c r="AB846" s="1108"/>
      <c r="AC846" s="1108"/>
      <c r="AD846" s="1084">
        <f t="shared" si="191"/>
        <v>0</v>
      </c>
      <c r="AE846" s="1085"/>
      <c r="AF846" s="1085"/>
      <c r="AG846" s="1086"/>
    </row>
    <row r="847" spans="4:33" ht="14.25" customHeight="1" x14ac:dyDescent="0.2">
      <c r="D847" s="1102" t="s">
        <v>402</v>
      </c>
      <c r="E847" s="1103"/>
      <c r="F847" s="1103"/>
      <c r="G847" s="1103"/>
      <c r="H847" s="1103"/>
      <c r="I847" s="1103"/>
      <c r="J847" s="1103"/>
      <c r="K847" s="1103"/>
      <c r="L847" s="1103"/>
      <c r="M847" s="1104"/>
      <c r="N847" s="1108">
        <v>1024013</v>
      </c>
      <c r="O847" s="1108"/>
      <c r="P847" s="1108"/>
      <c r="Q847" s="1108"/>
      <c r="R847" s="1228"/>
      <c r="S847" s="1228"/>
      <c r="T847" s="1228"/>
      <c r="U847" s="1228"/>
      <c r="V847" s="1108"/>
      <c r="W847" s="1108"/>
      <c r="X847" s="1108"/>
      <c r="Y847" s="1108"/>
      <c r="Z847" s="1108">
        <v>376899</v>
      </c>
      <c r="AA847" s="1108"/>
      <c r="AB847" s="1108"/>
      <c r="AC847" s="1108"/>
      <c r="AD847" s="1084">
        <f>SUM(N847:AC847)</f>
        <v>1400912</v>
      </c>
      <c r="AE847" s="1085"/>
      <c r="AF847" s="1085"/>
      <c r="AG847" s="1086"/>
    </row>
    <row r="848" spans="4:33" ht="14.25" customHeight="1" x14ac:dyDescent="0.2">
      <c r="D848" s="1102" t="s">
        <v>433</v>
      </c>
      <c r="E848" s="1103"/>
      <c r="F848" s="1103"/>
      <c r="G848" s="1103"/>
      <c r="H848" s="1103"/>
      <c r="I848" s="1103"/>
      <c r="J848" s="1103"/>
      <c r="K848" s="1103"/>
      <c r="L848" s="1103"/>
      <c r="M848" s="1104"/>
      <c r="N848" s="1108">
        <v>-2529743</v>
      </c>
      <c r="O848" s="1108"/>
      <c r="P848" s="1108"/>
      <c r="Q848" s="1108"/>
      <c r="R848" s="1108"/>
      <c r="S848" s="1108"/>
      <c r="T848" s="1108"/>
      <c r="U848" s="1108"/>
      <c r="V848" s="1108"/>
      <c r="W848" s="1108"/>
      <c r="X848" s="1108"/>
      <c r="Y848" s="1108"/>
      <c r="Z848" s="1108"/>
      <c r="AA848" s="1108"/>
      <c r="AB848" s="1108"/>
      <c r="AC848" s="1108"/>
      <c r="AD848" s="1084">
        <f t="shared" si="191"/>
        <v>-2529743</v>
      </c>
      <c r="AE848" s="1085"/>
      <c r="AF848" s="1085"/>
      <c r="AG848" s="1086"/>
    </row>
    <row r="849" spans="4:33" ht="25.5" customHeight="1" x14ac:dyDescent="0.2">
      <c r="D849" s="1102" t="s">
        <v>434</v>
      </c>
      <c r="E849" s="1103"/>
      <c r="F849" s="1103"/>
      <c r="G849" s="1103"/>
      <c r="H849" s="1103"/>
      <c r="I849" s="1103"/>
      <c r="J849" s="1103"/>
      <c r="K849" s="1103"/>
      <c r="L849" s="1103"/>
      <c r="M849" s="1104"/>
      <c r="N849" s="1184">
        <v>396736</v>
      </c>
      <c r="O849" s="1184"/>
      <c r="P849" s="1184"/>
      <c r="Q849" s="1184"/>
      <c r="R849" s="1184">
        <v>-2311334</v>
      </c>
      <c r="S849" s="1184"/>
      <c r="T849" s="1184"/>
      <c r="U849" s="1184"/>
      <c r="V849" s="1184"/>
      <c r="W849" s="1184"/>
      <c r="X849" s="1184"/>
      <c r="Y849" s="1184"/>
      <c r="Z849" s="1184">
        <v>-396736</v>
      </c>
      <c r="AA849" s="1184"/>
      <c r="AB849" s="1184"/>
      <c r="AC849" s="1184"/>
      <c r="AD849" s="1084">
        <f t="shared" ref="AD849" si="193">SUM(N849:AC849)</f>
        <v>-2311334</v>
      </c>
      <c r="AE849" s="1085"/>
      <c r="AF849" s="1085"/>
      <c r="AG849" s="1086"/>
    </row>
    <row r="850" spans="4:33" ht="14.25" customHeight="1" x14ac:dyDescent="0.2">
      <c r="D850" s="1102" t="s">
        <v>403</v>
      </c>
      <c r="E850" s="1103"/>
      <c r="F850" s="1103"/>
      <c r="G850" s="1103"/>
      <c r="H850" s="1103"/>
      <c r="I850" s="1103"/>
      <c r="J850" s="1103"/>
      <c r="K850" s="1103"/>
      <c r="L850" s="1103"/>
      <c r="M850" s="1104"/>
      <c r="N850" s="1108"/>
      <c r="O850" s="1108"/>
      <c r="P850" s="1108"/>
      <c r="Q850" s="1108"/>
      <c r="R850" s="1108"/>
      <c r="S850" s="1108"/>
      <c r="T850" s="1108"/>
      <c r="U850" s="1108"/>
      <c r="V850" s="1108"/>
      <c r="W850" s="1108"/>
      <c r="X850" s="1108"/>
      <c r="Y850" s="1108"/>
      <c r="Z850" s="1108"/>
      <c r="AA850" s="1108"/>
      <c r="AB850" s="1108"/>
      <c r="AC850" s="1108"/>
      <c r="AD850" s="1084">
        <f t="shared" si="191"/>
        <v>0</v>
      </c>
      <c r="AE850" s="1085"/>
      <c r="AF850" s="1085"/>
      <c r="AG850" s="1086"/>
    </row>
    <row r="851" spans="4:33" ht="14.25" customHeight="1" x14ac:dyDescent="0.2">
      <c r="D851" s="1102" t="s">
        <v>404</v>
      </c>
      <c r="E851" s="1103"/>
      <c r="F851" s="1103"/>
      <c r="G851" s="1103"/>
      <c r="H851" s="1103"/>
      <c r="I851" s="1103"/>
      <c r="J851" s="1103"/>
      <c r="K851" s="1103"/>
      <c r="L851" s="1103"/>
      <c r="M851" s="1104"/>
      <c r="N851" s="1108"/>
      <c r="O851" s="1108"/>
      <c r="P851" s="1108"/>
      <c r="Q851" s="1108"/>
      <c r="R851" s="1108"/>
      <c r="S851" s="1108"/>
      <c r="T851" s="1108"/>
      <c r="U851" s="1108"/>
      <c r="V851" s="1108"/>
      <c r="W851" s="1108"/>
      <c r="X851" s="1108"/>
      <c r="Y851" s="1108"/>
      <c r="Z851" s="1108"/>
      <c r="AA851" s="1108"/>
      <c r="AB851" s="1108"/>
      <c r="AC851" s="1108"/>
      <c r="AD851" s="1084">
        <f t="shared" si="191"/>
        <v>0</v>
      </c>
      <c r="AE851" s="1085"/>
      <c r="AF851" s="1085"/>
      <c r="AG851" s="1086"/>
    </row>
    <row r="852" spans="4:33" ht="25.5" customHeight="1" thickBot="1" x14ac:dyDescent="0.25">
      <c r="D852" s="1096" t="s">
        <v>435</v>
      </c>
      <c r="E852" s="1097"/>
      <c r="F852" s="1097"/>
      <c r="G852" s="1097"/>
      <c r="H852" s="1097"/>
      <c r="I852" s="1097"/>
      <c r="J852" s="1097"/>
      <c r="K852" s="1097"/>
      <c r="L852" s="1097"/>
      <c r="M852" s="1098"/>
      <c r="N852" s="1183"/>
      <c r="O852" s="1183"/>
      <c r="P852" s="1183"/>
      <c r="Q852" s="1183"/>
      <c r="R852" s="1183"/>
      <c r="S852" s="1183"/>
      <c r="T852" s="1183"/>
      <c r="U852" s="1183"/>
      <c r="V852" s="1183"/>
      <c r="W852" s="1183"/>
      <c r="X852" s="1183"/>
      <c r="Y852" s="1183"/>
      <c r="Z852" s="1183"/>
      <c r="AA852" s="1183"/>
      <c r="AB852" s="1183"/>
      <c r="AC852" s="1183"/>
      <c r="AD852" s="1214">
        <f t="shared" si="191"/>
        <v>0</v>
      </c>
      <c r="AE852" s="1215"/>
      <c r="AF852" s="1215"/>
      <c r="AG852" s="1216"/>
    </row>
    <row r="853" spans="4:33" ht="25.5" customHeight="1" x14ac:dyDescent="0.2">
      <c r="D853" s="1020"/>
      <c r="E853" s="1020"/>
      <c r="F853" s="1020"/>
      <c r="G853" s="1020"/>
      <c r="H853" s="1020"/>
      <c r="I853" s="1020"/>
      <c r="J853" s="1020"/>
      <c r="K853" s="1020"/>
      <c r="L853" s="1020"/>
      <c r="M853" s="1020"/>
      <c r="N853" s="1021"/>
      <c r="O853" s="1021"/>
      <c r="P853" s="1021"/>
      <c r="Q853" s="1021"/>
      <c r="R853" s="1021"/>
      <c r="S853" s="1021"/>
      <c r="T853" s="1021"/>
      <c r="U853" s="1021"/>
      <c r="V853" s="1021"/>
      <c r="W853" s="1021"/>
      <c r="X853" s="1021"/>
      <c r="Y853" s="1021"/>
      <c r="Z853" s="1021"/>
      <c r="AA853" s="1021"/>
      <c r="AB853" s="1021"/>
      <c r="AC853" s="1021"/>
      <c r="AD853" s="1022"/>
      <c r="AE853" s="1022"/>
      <c r="AF853" s="1022"/>
      <c r="AG853" s="1022"/>
    </row>
    <row r="854" spans="4:33" ht="25.5" customHeight="1" x14ac:dyDescent="0.2">
      <c r="D854" s="1116" t="s">
        <v>2153</v>
      </c>
      <c r="E854" s="1116"/>
      <c r="F854" s="1116"/>
      <c r="G854" s="1116"/>
      <c r="H854" s="1116"/>
      <c r="I854" s="1116"/>
      <c r="J854" s="1116"/>
      <c r="K854" s="1116"/>
      <c r="L854" s="1116"/>
      <c r="M854" s="1116"/>
      <c r="N854" s="1116"/>
      <c r="O854" s="1116"/>
      <c r="P854" s="1116"/>
      <c r="Q854" s="1116"/>
      <c r="R854" s="1116"/>
      <c r="S854" s="1116"/>
      <c r="T854" s="1116"/>
      <c r="U854" s="1116"/>
      <c r="V854" s="1116"/>
      <c r="W854" s="1116"/>
      <c r="X854" s="1116"/>
      <c r="Y854" s="1116"/>
      <c r="Z854" s="1116"/>
      <c r="AA854" s="1116"/>
      <c r="AB854" s="1116"/>
      <c r="AC854" s="1116"/>
      <c r="AD854" s="1116"/>
      <c r="AE854" s="1116"/>
      <c r="AF854" s="1116"/>
      <c r="AG854" s="1116"/>
    </row>
    <row r="855" spans="4:33" ht="25.5" customHeight="1" x14ac:dyDescent="0.2">
      <c r="D855" s="1116"/>
      <c r="E855" s="1116"/>
      <c r="F855" s="1116"/>
      <c r="G855" s="1116"/>
      <c r="H855" s="1116"/>
      <c r="I855" s="1116"/>
      <c r="J855" s="1116"/>
      <c r="K855" s="1116"/>
      <c r="L855" s="1116"/>
      <c r="M855" s="1116"/>
      <c r="N855" s="1116"/>
      <c r="O855" s="1116"/>
      <c r="P855" s="1116"/>
      <c r="Q855" s="1116"/>
      <c r="R855" s="1116"/>
      <c r="S855" s="1116"/>
      <c r="T855" s="1116"/>
      <c r="U855" s="1116"/>
      <c r="V855" s="1116"/>
      <c r="W855" s="1116"/>
      <c r="X855" s="1116"/>
      <c r="Y855" s="1116"/>
      <c r="Z855" s="1116"/>
      <c r="AA855" s="1116"/>
      <c r="AB855" s="1116"/>
      <c r="AC855" s="1116"/>
      <c r="AD855" s="1116"/>
      <c r="AE855" s="1116"/>
      <c r="AF855" s="1116"/>
      <c r="AG855" s="1116"/>
    </row>
    <row r="857" spans="4:33" ht="14.25" customHeight="1" thickBot="1" x14ac:dyDescent="0.25"/>
    <row r="858" spans="4:33" ht="14.25" customHeight="1" thickBot="1" x14ac:dyDescent="0.25">
      <c r="D858" s="1164" t="s">
        <v>429</v>
      </c>
      <c r="E858" s="1165"/>
      <c r="F858" s="1165"/>
      <c r="G858" s="1165"/>
      <c r="H858" s="1165"/>
      <c r="I858" s="1165"/>
      <c r="J858" s="1165"/>
      <c r="K858" s="1165"/>
      <c r="L858" s="1165"/>
      <c r="M858" s="1166"/>
      <c r="N858" s="1186" t="s">
        <v>3</v>
      </c>
      <c r="O858" s="1187"/>
      <c r="P858" s="1187"/>
      <c r="Q858" s="1187"/>
      <c r="R858" s="1187"/>
      <c r="S858" s="1187"/>
      <c r="T858" s="1187"/>
      <c r="U858" s="1187"/>
      <c r="V858" s="1187"/>
      <c r="W858" s="1187"/>
      <c r="X858" s="1187"/>
      <c r="Y858" s="1187"/>
      <c r="Z858" s="1187"/>
      <c r="AA858" s="1187"/>
      <c r="AB858" s="1187"/>
      <c r="AC858" s="1187"/>
      <c r="AD858" s="1187"/>
      <c r="AE858" s="1187"/>
      <c r="AF858" s="1187"/>
      <c r="AG858" s="1188"/>
    </row>
    <row r="859" spans="4:33" ht="22.5" customHeight="1" thickBot="1" x14ac:dyDescent="0.25">
      <c r="D859" s="1167"/>
      <c r="E859" s="1168"/>
      <c r="F859" s="1168"/>
      <c r="G859" s="1168"/>
      <c r="H859" s="1168"/>
      <c r="I859" s="1168"/>
      <c r="J859" s="1168"/>
      <c r="K859" s="1168"/>
      <c r="L859" s="1168"/>
      <c r="M859" s="1169"/>
      <c r="N859" s="1123" t="s">
        <v>1725</v>
      </c>
      <c r="O859" s="1123"/>
      <c r="P859" s="1123"/>
      <c r="Q859" s="1123"/>
      <c r="R859" s="1123" t="s">
        <v>27</v>
      </c>
      <c r="S859" s="1123"/>
      <c r="T859" s="1123"/>
      <c r="U859" s="1123"/>
      <c r="V859" s="1123" t="s">
        <v>28</v>
      </c>
      <c r="W859" s="1123"/>
      <c r="X859" s="1123"/>
      <c r="Y859" s="1123"/>
      <c r="Z859" s="1123" t="s">
        <v>29</v>
      </c>
      <c r="AA859" s="1123"/>
      <c r="AB859" s="1123"/>
      <c r="AC859" s="1123"/>
      <c r="AD859" s="1124" t="s">
        <v>392</v>
      </c>
      <c r="AE859" s="1125"/>
      <c r="AF859" s="1125"/>
      <c r="AG859" s="1126"/>
    </row>
    <row r="860" spans="4:33" ht="14.25" customHeight="1" x14ac:dyDescent="0.2">
      <c r="D860" s="1109" t="s">
        <v>393</v>
      </c>
      <c r="E860" s="1110"/>
      <c r="F860" s="1110"/>
      <c r="G860" s="1110"/>
      <c r="H860" s="1110"/>
      <c r="I860" s="1110"/>
      <c r="J860" s="1110"/>
      <c r="K860" s="1110"/>
      <c r="L860" s="1110"/>
      <c r="M860" s="1111"/>
      <c r="N860" s="1185">
        <v>5607101</v>
      </c>
      <c r="O860" s="1185"/>
      <c r="P860" s="1185"/>
      <c r="Q860" s="1185"/>
      <c r="R860" s="1185"/>
      <c r="S860" s="1185"/>
      <c r="T860" s="1185"/>
      <c r="U860" s="1185"/>
      <c r="V860" s="1185"/>
      <c r="W860" s="1185"/>
      <c r="X860" s="1185"/>
      <c r="Y860" s="1185"/>
      <c r="Z860" s="1185"/>
      <c r="AA860" s="1185"/>
      <c r="AB860" s="1185"/>
      <c r="AC860" s="1185"/>
      <c r="AD860" s="1087">
        <f>SUM(N860:AC860)</f>
        <v>5607101</v>
      </c>
      <c r="AE860" s="1088"/>
      <c r="AF860" s="1088"/>
      <c r="AG860" s="1089"/>
    </row>
    <row r="861" spans="4:33" ht="14.25" customHeight="1" x14ac:dyDescent="0.2">
      <c r="D861" s="1102" t="s">
        <v>394</v>
      </c>
      <c r="E861" s="1103"/>
      <c r="F861" s="1103"/>
      <c r="G861" s="1103"/>
      <c r="H861" s="1103"/>
      <c r="I861" s="1103"/>
      <c r="J861" s="1103"/>
      <c r="K861" s="1103"/>
      <c r="L861" s="1103"/>
      <c r="M861" s="1104"/>
      <c r="N861" s="1108"/>
      <c r="O861" s="1108"/>
      <c r="P861" s="1108"/>
      <c r="Q861" s="1108"/>
      <c r="R861" s="1108"/>
      <c r="S861" s="1108"/>
      <c r="T861" s="1108"/>
      <c r="U861" s="1108"/>
      <c r="V861" s="1108"/>
      <c r="W861" s="1108"/>
      <c r="X861" s="1108"/>
      <c r="Y861" s="1108"/>
      <c r="Z861" s="1108"/>
      <c r="AA861" s="1108"/>
      <c r="AB861" s="1108"/>
      <c r="AC861" s="1108"/>
      <c r="AD861" s="1084">
        <f>SUM(N861:AC861)</f>
        <v>0</v>
      </c>
      <c r="AE861" s="1085"/>
      <c r="AF861" s="1085"/>
      <c r="AG861" s="1086"/>
    </row>
    <row r="862" spans="4:33" ht="14.25" customHeight="1" x14ac:dyDescent="0.2">
      <c r="D862" s="1102" t="s">
        <v>430</v>
      </c>
      <c r="E862" s="1103"/>
      <c r="F862" s="1103"/>
      <c r="G862" s="1103"/>
      <c r="H862" s="1103"/>
      <c r="I862" s="1103"/>
      <c r="J862" s="1103"/>
      <c r="K862" s="1103"/>
      <c r="L862" s="1103"/>
      <c r="M862" s="1104"/>
      <c r="N862" s="1108"/>
      <c r="O862" s="1108"/>
      <c r="P862" s="1108"/>
      <c r="Q862" s="1108"/>
      <c r="R862" s="1108"/>
      <c r="S862" s="1108"/>
      <c r="T862" s="1108"/>
      <c r="U862" s="1108"/>
      <c r="V862" s="1108"/>
      <c r="W862" s="1108"/>
      <c r="X862" s="1108"/>
      <c r="Y862" s="1108"/>
      <c r="Z862" s="1108"/>
      <c r="AA862" s="1108"/>
      <c r="AB862" s="1108"/>
      <c r="AC862" s="1108"/>
      <c r="AD862" s="1084">
        <f t="shared" ref="AD862:AD878" si="194">SUM(N862:AC862)</f>
        <v>0</v>
      </c>
      <c r="AE862" s="1085"/>
      <c r="AF862" s="1085"/>
      <c r="AG862" s="1086"/>
    </row>
    <row r="863" spans="4:33" ht="14.25" customHeight="1" x14ac:dyDescent="0.2">
      <c r="D863" s="1102" t="s">
        <v>431</v>
      </c>
      <c r="E863" s="1103"/>
      <c r="F863" s="1103"/>
      <c r="G863" s="1103"/>
      <c r="H863" s="1103"/>
      <c r="I863" s="1103"/>
      <c r="J863" s="1103"/>
      <c r="K863" s="1103"/>
      <c r="L863" s="1103"/>
      <c r="M863" s="1104"/>
      <c r="N863" s="1108"/>
      <c r="O863" s="1108"/>
      <c r="P863" s="1108"/>
      <c r="Q863" s="1108"/>
      <c r="R863" s="1108"/>
      <c r="S863" s="1108"/>
      <c r="T863" s="1108"/>
      <c r="U863" s="1108"/>
      <c r="V863" s="1108"/>
      <c r="W863" s="1108"/>
      <c r="X863" s="1108"/>
      <c r="Y863" s="1108"/>
      <c r="Z863" s="1108"/>
      <c r="AA863" s="1108"/>
      <c r="AB863" s="1108"/>
      <c r="AC863" s="1108"/>
      <c r="AD863" s="1084">
        <f t="shared" si="194"/>
        <v>0</v>
      </c>
      <c r="AE863" s="1085"/>
      <c r="AF863" s="1085"/>
      <c r="AG863" s="1086"/>
    </row>
    <row r="864" spans="4:33" ht="14.25" customHeight="1" x14ac:dyDescent="0.2">
      <c r="D864" s="1102" t="s">
        <v>395</v>
      </c>
      <c r="E864" s="1103"/>
      <c r="F864" s="1103"/>
      <c r="G864" s="1103"/>
      <c r="H864" s="1103"/>
      <c r="I864" s="1103"/>
      <c r="J864" s="1103"/>
      <c r="K864" s="1103"/>
      <c r="L864" s="1103"/>
      <c r="M864" s="1104"/>
      <c r="N864" s="1108"/>
      <c r="O864" s="1108"/>
      <c r="P864" s="1108"/>
      <c r="Q864" s="1108"/>
      <c r="R864" s="1108"/>
      <c r="S864" s="1108"/>
      <c r="T864" s="1108"/>
      <c r="U864" s="1108"/>
      <c r="V864" s="1108"/>
      <c r="W864" s="1108"/>
      <c r="X864" s="1108"/>
      <c r="Y864" s="1108"/>
      <c r="Z864" s="1108"/>
      <c r="AA864" s="1108"/>
      <c r="AB864" s="1108"/>
      <c r="AC864" s="1108"/>
      <c r="AD864" s="1084">
        <f t="shared" si="194"/>
        <v>0</v>
      </c>
      <c r="AE864" s="1085"/>
      <c r="AF864" s="1085"/>
      <c r="AG864" s="1086"/>
    </row>
    <row r="865" spans="4:33" ht="14.25" customHeight="1" x14ac:dyDescent="0.2">
      <c r="D865" s="1102" t="s">
        <v>396</v>
      </c>
      <c r="E865" s="1103"/>
      <c r="F865" s="1103"/>
      <c r="G865" s="1103"/>
      <c r="H865" s="1103"/>
      <c r="I865" s="1103"/>
      <c r="J865" s="1103"/>
      <c r="K865" s="1103"/>
      <c r="L865" s="1103"/>
      <c r="M865" s="1104"/>
      <c r="N865" s="1108"/>
      <c r="O865" s="1108"/>
      <c r="P865" s="1108"/>
      <c r="Q865" s="1108"/>
      <c r="R865" s="1108"/>
      <c r="S865" s="1108"/>
      <c r="T865" s="1108"/>
      <c r="U865" s="1108"/>
      <c r="V865" s="1108"/>
      <c r="W865" s="1108"/>
      <c r="X865" s="1108"/>
      <c r="Y865" s="1108"/>
      <c r="Z865" s="1108"/>
      <c r="AA865" s="1108"/>
      <c r="AB865" s="1108"/>
      <c r="AC865" s="1108"/>
      <c r="AD865" s="1084">
        <f t="shared" si="194"/>
        <v>0</v>
      </c>
      <c r="AE865" s="1085"/>
      <c r="AF865" s="1085"/>
      <c r="AG865" s="1086"/>
    </row>
    <row r="866" spans="4:33" ht="21.75" customHeight="1" x14ac:dyDescent="0.2">
      <c r="D866" s="1102" t="s">
        <v>397</v>
      </c>
      <c r="E866" s="1103"/>
      <c r="F866" s="1103"/>
      <c r="G866" s="1103"/>
      <c r="H866" s="1103"/>
      <c r="I866" s="1103"/>
      <c r="J866" s="1103"/>
      <c r="K866" s="1103"/>
      <c r="L866" s="1103"/>
      <c r="M866" s="1104"/>
      <c r="N866" s="1108"/>
      <c r="O866" s="1108"/>
      <c r="P866" s="1108"/>
      <c r="Q866" s="1108"/>
      <c r="R866" s="1108"/>
      <c r="S866" s="1108"/>
      <c r="T866" s="1108"/>
      <c r="U866" s="1108"/>
      <c r="V866" s="1108"/>
      <c r="W866" s="1108"/>
      <c r="X866" s="1108"/>
      <c r="Y866" s="1108"/>
      <c r="Z866" s="1108"/>
      <c r="AA866" s="1108"/>
      <c r="AB866" s="1108"/>
      <c r="AC866" s="1108"/>
      <c r="AD866" s="1084">
        <f t="shared" si="194"/>
        <v>0</v>
      </c>
      <c r="AE866" s="1085"/>
      <c r="AF866" s="1085"/>
      <c r="AG866" s="1086"/>
    </row>
    <row r="867" spans="4:33" ht="21.75" customHeight="1" x14ac:dyDescent="0.2">
      <c r="D867" s="1436" t="s">
        <v>1726</v>
      </c>
      <c r="E867" s="1437"/>
      <c r="F867" s="1437"/>
      <c r="G867" s="1437"/>
      <c r="H867" s="1437"/>
      <c r="I867" s="1437"/>
      <c r="J867" s="1437"/>
      <c r="K867" s="1437"/>
      <c r="L867" s="1437"/>
      <c r="M867" s="1438"/>
      <c r="N867" s="1108"/>
      <c r="O867" s="1108"/>
      <c r="P867" s="1108"/>
      <c r="Q867" s="1108"/>
      <c r="R867" s="1108"/>
      <c r="S867" s="1108"/>
      <c r="T867" s="1108"/>
      <c r="U867" s="1108"/>
      <c r="V867" s="1108"/>
      <c r="W867" s="1108"/>
      <c r="X867" s="1108"/>
      <c r="Y867" s="1108"/>
      <c r="Z867" s="1108"/>
      <c r="AA867" s="1108"/>
      <c r="AB867" s="1108"/>
      <c r="AC867" s="1108"/>
      <c r="AD867" s="1084">
        <f t="shared" ref="AD867" si="195">SUM(N867:AC867)</f>
        <v>0</v>
      </c>
      <c r="AE867" s="1085"/>
      <c r="AF867" s="1085"/>
      <c r="AG867" s="1086"/>
    </row>
    <row r="868" spans="4:33" ht="14.25" customHeight="1" x14ac:dyDescent="0.2">
      <c r="D868" s="1102" t="s">
        <v>398</v>
      </c>
      <c r="E868" s="1103"/>
      <c r="F868" s="1103"/>
      <c r="G868" s="1103"/>
      <c r="H868" s="1103"/>
      <c r="I868" s="1103"/>
      <c r="J868" s="1103"/>
      <c r="K868" s="1103"/>
      <c r="L868" s="1103"/>
      <c r="M868" s="1104"/>
      <c r="N868" s="1108"/>
      <c r="O868" s="1108"/>
      <c r="P868" s="1108"/>
      <c r="Q868" s="1108"/>
      <c r="R868" s="1108"/>
      <c r="S868" s="1108"/>
      <c r="T868" s="1108"/>
      <c r="U868" s="1108"/>
      <c r="V868" s="1108"/>
      <c r="W868" s="1108"/>
      <c r="X868" s="1108"/>
      <c r="Y868" s="1108"/>
      <c r="Z868" s="1108"/>
      <c r="AA868" s="1108"/>
      <c r="AB868" s="1108"/>
      <c r="AC868" s="1108"/>
      <c r="AD868" s="1084">
        <f t="shared" si="194"/>
        <v>0</v>
      </c>
      <c r="AE868" s="1085"/>
      <c r="AF868" s="1085"/>
      <c r="AG868" s="1086"/>
    </row>
    <row r="869" spans="4:33" ht="24.75" customHeight="1" x14ac:dyDescent="0.2">
      <c r="D869" s="1102" t="s">
        <v>432</v>
      </c>
      <c r="E869" s="1103"/>
      <c r="F869" s="1103"/>
      <c r="G869" s="1103"/>
      <c r="H869" s="1103"/>
      <c r="I869" s="1103"/>
      <c r="J869" s="1103"/>
      <c r="K869" s="1103"/>
      <c r="L869" s="1103"/>
      <c r="M869" s="1104"/>
      <c r="N869" s="1108"/>
      <c r="O869" s="1108"/>
      <c r="P869" s="1108"/>
      <c r="Q869" s="1108"/>
      <c r="R869" s="1108"/>
      <c r="S869" s="1108"/>
      <c r="T869" s="1108"/>
      <c r="U869" s="1108"/>
      <c r="V869" s="1108"/>
      <c r="W869" s="1108"/>
      <c r="X869" s="1108"/>
      <c r="Y869" s="1108"/>
      <c r="Z869" s="1108"/>
      <c r="AA869" s="1108"/>
      <c r="AB869" s="1108"/>
      <c r="AC869" s="1108"/>
      <c r="AD869" s="1084">
        <f t="shared" si="194"/>
        <v>0</v>
      </c>
      <c r="AE869" s="1085"/>
      <c r="AF869" s="1085"/>
      <c r="AG869" s="1086"/>
    </row>
    <row r="870" spans="4:33" ht="14.25" customHeight="1" x14ac:dyDescent="0.2">
      <c r="D870" s="1102" t="s">
        <v>399</v>
      </c>
      <c r="E870" s="1103"/>
      <c r="F870" s="1103"/>
      <c r="G870" s="1103"/>
      <c r="H870" s="1103"/>
      <c r="I870" s="1103"/>
      <c r="J870" s="1103"/>
      <c r="K870" s="1103"/>
      <c r="L870" s="1103"/>
      <c r="M870" s="1104"/>
      <c r="N870" s="1108">
        <v>18953</v>
      </c>
      <c r="O870" s="1108"/>
      <c r="P870" s="1108"/>
      <c r="Q870" s="1108"/>
      <c r="R870" s="1108"/>
      <c r="S870" s="1108"/>
      <c r="T870" s="1108"/>
      <c r="U870" s="1108"/>
      <c r="V870" s="1108"/>
      <c r="W870" s="1108"/>
      <c r="X870" s="1108"/>
      <c r="Y870" s="1108"/>
      <c r="Z870" s="1108"/>
      <c r="AA870" s="1108"/>
      <c r="AB870" s="1108"/>
      <c r="AC870" s="1108"/>
      <c r="AD870" s="1084">
        <f t="shared" si="194"/>
        <v>18953</v>
      </c>
      <c r="AE870" s="1085"/>
      <c r="AF870" s="1085"/>
      <c r="AG870" s="1086"/>
    </row>
    <row r="871" spans="4:33" ht="14.25" customHeight="1" x14ac:dyDescent="0.2">
      <c r="D871" s="1102" t="s">
        <v>400</v>
      </c>
      <c r="E871" s="1103"/>
      <c r="F871" s="1103"/>
      <c r="G871" s="1103"/>
      <c r="H871" s="1103"/>
      <c r="I871" s="1103"/>
      <c r="J871" s="1103"/>
      <c r="K871" s="1103"/>
      <c r="L871" s="1103"/>
      <c r="M871" s="1104"/>
      <c r="N871" s="1108"/>
      <c r="O871" s="1108"/>
      <c r="P871" s="1108"/>
      <c r="Q871" s="1108"/>
      <c r="R871" s="1108"/>
      <c r="S871" s="1108"/>
      <c r="T871" s="1108"/>
      <c r="U871" s="1108"/>
      <c r="V871" s="1108"/>
      <c r="W871" s="1108"/>
      <c r="X871" s="1108"/>
      <c r="Y871" s="1108"/>
      <c r="Z871" s="1108"/>
      <c r="AA871" s="1108"/>
      <c r="AB871" s="1108"/>
      <c r="AC871" s="1108"/>
      <c r="AD871" s="1084">
        <f t="shared" ref="AD871:AD872" si="196">SUM(N871:AC871)</f>
        <v>0</v>
      </c>
      <c r="AE871" s="1085"/>
      <c r="AF871" s="1085"/>
      <c r="AG871" s="1086"/>
    </row>
    <row r="872" spans="4:33" ht="14.25" customHeight="1" x14ac:dyDescent="0.2">
      <c r="D872" s="1102" t="s">
        <v>401</v>
      </c>
      <c r="E872" s="1103"/>
      <c r="F872" s="1103"/>
      <c r="G872" s="1103"/>
      <c r="H872" s="1103"/>
      <c r="I872" s="1103"/>
      <c r="J872" s="1103"/>
      <c r="K872" s="1103"/>
      <c r="L872" s="1103"/>
      <c r="M872" s="1104"/>
      <c r="N872" s="1108"/>
      <c r="O872" s="1108"/>
      <c r="P872" s="1108"/>
      <c r="Q872" s="1108"/>
      <c r="R872" s="1108"/>
      <c r="S872" s="1108"/>
      <c r="T872" s="1108"/>
      <c r="U872" s="1108"/>
      <c r="V872" s="1108"/>
      <c r="W872" s="1108"/>
      <c r="X872" s="1108"/>
      <c r="Y872" s="1108"/>
      <c r="Z872" s="1108"/>
      <c r="AA872" s="1108"/>
      <c r="AB872" s="1108"/>
      <c r="AC872" s="1108"/>
      <c r="AD872" s="1084">
        <f t="shared" si="196"/>
        <v>0</v>
      </c>
      <c r="AE872" s="1085"/>
      <c r="AF872" s="1085"/>
      <c r="AG872" s="1086"/>
    </row>
    <row r="873" spans="4:33" ht="14.25" customHeight="1" x14ac:dyDescent="0.2">
      <c r="D873" s="1102" t="s">
        <v>402</v>
      </c>
      <c r="E873" s="1103"/>
      <c r="F873" s="1103"/>
      <c r="G873" s="1103"/>
      <c r="H873" s="1103"/>
      <c r="I873" s="1103"/>
      <c r="J873" s="1103"/>
      <c r="K873" s="1103"/>
      <c r="L873" s="1103"/>
      <c r="M873" s="1104"/>
      <c r="N873" s="1108">
        <v>1303808</v>
      </c>
      <c r="O873" s="1108"/>
      <c r="P873" s="1108"/>
      <c r="Q873" s="1108"/>
      <c r="R873" s="1108"/>
      <c r="S873" s="1108"/>
      <c r="T873" s="1108"/>
      <c r="U873" s="1108"/>
      <c r="V873" s="1108">
        <v>-279795</v>
      </c>
      <c r="W873" s="1108"/>
      <c r="X873" s="1108"/>
      <c r="Y873" s="1108"/>
      <c r="Z873" s="1108"/>
      <c r="AA873" s="1108"/>
      <c r="AB873" s="1108"/>
      <c r="AC873" s="1108"/>
      <c r="AD873" s="1084">
        <f>SUM(N873:AC873)</f>
        <v>1024013</v>
      </c>
      <c r="AE873" s="1085"/>
      <c r="AF873" s="1085"/>
      <c r="AG873" s="1086"/>
    </row>
    <row r="874" spans="4:33" ht="14.25" customHeight="1" x14ac:dyDescent="0.2">
      <c r="D874" s="1102" t="s">
        <v>433</v>
      </c>
      <c r="E874" s="1103"/>
      <c r="F874" s="1103"/>
      <c r="G874" s="1103"/>
      <c r="H874" s="1103"/>
      <c r="I874" s="1103"/>
      <c r="J874" s="1103"/>
      <c r="K874" s="1103"/>
      <c r="L874" s="1103"/>
      <c r="M874" s="1104"/>
      <c r="N874" s="1108">
        <v>-2245508</v>
      </c>
      <c r="O874" s="1108"/>
      <c r="P874" s="1108"/>
      <c r="Q874" s="1108"/>
      <c r="R874" s="1108"/>
      <c r="S874" s="1108"/>
      <c r="T874" s="1108"/>
      <c r="U874" s="1108"/>
      <c r="V874" s="1108"/>
      <c r="W874" s="1108"/>
      <c r="X874" s="1108"/>
      <c r="Y874" s="1108"/>
      <c r="Z874" s="1108">
        <v>-284235</v>
      </c>
      <c r="AA874" s="1108"/>
      <c r="AB874" s="1108"/>
      <c r="AC874" s="1108"/>
      <c r="AD874" s="1084">
        <f t="shared" si="194"/>
        <v>-2529743</v>
      </c>
      <c r="AE874" s="1085"/>
      <c r="AF874" s="1085"/>
      <c r="AG874" s="1086"/>
    </row>
    <row r="875" spans="4:33" ht="21.75" customHeight="1" x14ac:dyDescent="0.2">
      <c r="D875" s="1102" t="s">
        <v>434</v>
      </c>
      <c r="E875" s="1103"/>
      <c r="F875" s="1103"/>
      <c r="G875" s="1103"/>
      <c r="H875" s="1103"/>
      <c r="I875" s="1103"/>
      <c r="J875" s="1103"/>
      <c r="K875" s="1103"/>
      <c r="L875" s="1103"/>
      <c r="M875" s="1104"/>
      <c r="N875" s="1184">
        <v>-284234</v>
      </c>
      <c r="O875" s="1184"/>
      <c r="P875" s="1184"/>
      <c r="Q875" s="1184"/>
      <c r="R875" s="1184">
        <v>396736</v>
      </c>
      <c r="S875" s="1184"/>
      <c r="T875" s="1184"/>
      <c r="U875" s="1184"/>
      <c r="V875" s="1184"/>
      <c r="W875" s="1184"/>
      <c r="X875" s="1184"/>
      <c r="Y875" s="1184"/>
      <c r="Z875" s="1184">
        <v>284234</v>
      </c>
      <c r="AA875" s="1184"/>
      <c r="AB875" s="1184"/>
      <c r="AC875" s="1184"/>
      <c r="AD875" s="1084">
        <f t="shared" si="194"/>
        <v>396736</v>
      </c>
      <c r="AE875" s="1085"/>
      <c r="AF875" s="1085"/>
      <c r="AG875" s="1086"/>
    </row>
    <row r="876" spans="4:33" ht="14.25" customHeight="1" x14ac:dyDescent="0.2">
      <c r="D876" s="1102" t="s">
        <v>403</v>
      </c>
      <c r="E876" s="1103"/>
      <c r="F876" s="1103"/>
      <c r="G876" s="1103"/>
      <c r="H876" s="1103"/>
      <c r="I876" s="1103"/>
      <c r="J876" s="1103"/>
      <c r="K876" s="1103"/>
      <c r="L876" s="1103"/>
      <c r="M876" s="1104"/>
      <c r="N876" s="1108"/>
      <c r="O876" s="1108"/>
      <c r="P876" s="1108"/>
      <c r="Q876" s="1108"/>
      <c r="R876" s="1108"/>
      <c r="S876" s="1108"/>
      <c r="T876" s="1108"/>
      <c r="U876" s="1108"/>
      <c r="V876" s="1108"/>
      <c r="W876" s="1108"/>
      <c r="X876" s="1108"/>
      <c r="Y876" s="1108"/>
      <c r="Z876" s="1108"/>
      <c r="AA876" s="1108"/>
      <c r="AB876" s="1108"/>
      <c r="AC876" s="1108"/>
      <c r="AD876" s="1084">
        <f t="shared" si="194"/>
        <v>0</v>
      </c>
      <c r="AE876" s="1085"/>
      <c r="AF876" s="1085"/>
      <c r="AG876" s="1086"/>
    </row>
    <row r="877" spans="4:33" ht="14.25" customHeight="1" x14ac:dyDescent="0.2">
      <c r="D877" s="1102" t="s">
        <v>404</v>
      </c>
      <c r="E877" s="1103"/>
      <c r="F877" s="1103"/>
      <c r="G877" s="1103"/>
      <c r="H877" s="1103"/>
      <c r="I877" s="1103"/>
      <c r="J877" s="1103"/>
      <c r="K877" s="1103"/>
      <c r="L877" s="1103"/>
      <c r="M877" s="1104"/>
      <c r="N877" s="1108"/>
      <c r="O877" s="1108"/>
      <c r="P877" s="1108"/>
      <c r="Q877" s="1108"/>
      <c r="R877" s="1108"/>
      <c r="S877" s="1108"/>
      <c r="T877" s="1108"/>
      <c r="U877" s="1108"/>
      <c r="V877" s="1108"/>
      <c r="W877" s="1108"/>
      <c r="X877" s="1108"/>
      <c r="Y877" s="1108"/>
      <c r="Z877" s="1108"/>
      <c r="AA877" s="1108"/>
      <c r="AB877" s="1108"/>
      <c r="AC877" s="1108"/>
      <c r="AD877" s="1084">
        <f t="shared" si="194"/>
        <v>0</v>
      </c>
      <c r="AE877" s="1085"/>
      <c r="AF877" s="1085"/>
      <c r="AG877" s="1086"/>
    </row>
    <row r="878" spans="4:33" ht="25.5" customHeight="1" thickBot="1" x14ac:dyDescent="0.25">
      <c r="D878" s="1096" t="s">
        <v>435</v>
      </c>
      <c r="E878" s="1097"/>
      <c r="F878" s="1097"/>
      <c r="G878" s="1097"/>
      <c r="H878" s="1097"/>
      <c r="I878" s="1097"/>
      <c r="J878" s="1097"/>
      <c r="K878" s="1097"/>
      <c r="L878" s="1097"/>
      <c r="M878" s="1098"/>
      <c r="N878" s="1183"/>
      <c r="O878" s="1183"/>
      <c r="P878" s="1183"/>
      <c r="Q878" s="1183"/>
      <c r="R878" s="1183"/>
      <c r="S878" s="1183"/>
      <c r="T878" s="1183"/>
      <c r="U878" s="1183"/>
      <c r="V878" s="1183"/>
      <c r="W878" s="1183"/>
      <c r="X878" s="1183"/>
      <c r="Y878" s="1183"/>
      <c r="Z878" s="1183"/>
      <c r="AA878" s="1183"/>
      <c r="AB878" s="1183"/>
      <c r="AC878" s="1183"/>
      <c r="AD878" s="1214">
        <f t="shared" si="194"/>
        <v>0</v>
      </c>
      <c r="AE878" s="1215"/>
      <c r="AF878" s="1215"/>
      <c r="AG878" s="1216"/>
    </row>
    <row r="881" spans="4:33" ht="14.25" customHeight="1" x14ac:dyDescent="0.2">
      <c r="D881" s="587" t="s">
        <v>2082</v>
      </c>
    </row>
    <row r="883" spans="4:33" ht="14.25" customHeight="1" x14ac:dyDescent="0.2">
      <c r="D883" s="1276" t="s">
        <v>2134</v>
      </c>
      <c r="E883" s="1533"/>
      <c r="F883" s="1533"/>
      <c r="G883" s="1533"/>
      <c r="H883" s="1533"/>
      <c r="I883" s="1533"/>
      <c r="J883" s="1533"/>
      <c r="K883" s="1533"/>
      <c r="L883" s="1533"/>
      <c r="M883" s="1533"/>
      <c r="N883" s="1533"/>
      <c r="O883" s="1533"/>
      <c r="P883" s="1533"/>
      <c r="Q883" s="1533"/>
      <c r="R883" s="1533"/>
      <c r="S883" s="1533"/>
      <c r="T883" s="1533"/>
      <c r="U883" s="1533"/>
      <c r="V883" s="1533"/>
      <c r="W883" s="1533"/>
      <c r="X883" s="1533"/>
      <c r="Y883" s="1533"/>
      <c r="Z883" s="1533"/>
      <c r="AA883" s="1533"/>
      <c r="AB883" s="1533"/>
      <c r="AC883" s="1533"/>
      <c r="AD883" s="1533"/>
      <c r="AE883" s="1533"/>
      <c r="AF883" s="1533"/>
      <c r="AG883" s="1533"/>
    </row>
    <row r="886" spans="4:33" ht="14.25" customHeight="1" x14ac:dyDescent="0.2">
      <c r="D886" s="587" t="s">
        <v>2083</v>
      </c>
    </row>
    <row r="888" spans="4:33" ht="14.25" customHeight="1" x14ac:dyDescent="0.2">
      <c r="D888" s="1116" t="s">
        <v>2169</v>
      </c>
      <c r="E888" s="1116"/>
      <c r="F888" s="1116"/>
      <c r="G888" s="1116"/>
      <c r="H888" s="1116"/>
      <c r="I888" s="1116"/>
      <c r="J888" s="1116"/>
      <c r="K888" s="1116"/>
      <c r="L888" s="1116"/>
      <c r="M888" s="1116"/>
      <c r="N888" s="1116"/>
      <c r="O888" s="1116"/>
      <c r="P888" s="1116"/>
      <c r="Q888" s="1116"/>
      <c r="R888" s="1116"/>
      <c r="S888" s="1116"/>
      <c r="T888" s="1116"/>
      <c r="U888" s="1116"/>
      <c r="V888" s="1116"/>
      <c r="W888" s="1116"/>
      <c r="X888" s="1116"/>
      <c r="Y888" s="1116"/>
      <c r="Z888" s="1116"/>
      <c r="AA888" s="1116"/>
      <c r="AB888" s="1116"/>
      <c r="AC888" s="1116"/>
      <c r="AD888" s="1116"/>
      <c r="AE888" s="1116"/>
      <c r="AF888" s="1116"/>
      <c r="AG888" s="1116"/>
    </row>
    <row r="889" spans="4:33" ht="14.25" customHeight="1" x14ac:dyDescent="0.2">
      <c r="D889" s="1116"/>
      <c r="E889" s="1116"/>
      <c r="F889" s="1116"/>
      <c r="G889" s="1116"/>
      <c r="H889" s="1116"/>
      <c r="I889" s="1116"/>
      <c r="J889" s="1116"/>
      <c r="K889" s="1116"/>
      <c r="L889" s="1116"/>
      <c r="M889" s="1116"/>
      <c r="N889" s="1116"/>
      <c r="O889" s="1116"/>
      <c r="P889" s="1116"/>
      <c r="Q889" s="1116"/>
      <c r="R889" s="1116"/>
      <c r="S889" s="1116"/>
      <c r="T889" s="1116"/>
      <c r="U889" s="1116"/>
      <c r="V889" s="1116"/>
      <c r="W889" s="1116"/>
      <c r="X889" s="1116"/>
      <c r="Y889" s="1116"/>
      <c r="Z889" s="1116"/>
      <c r="AA889" s="1116"/>
      <c r="AB889" s="1116"/>
      <c r="AC889" s="1116"/>
      <c r="AD889" s="1116"/>
      <c r="AE889" s="1116"/>
      <c r="AF889" s="1116"/>
      <c r="AG889" s="1116"/>
    </row>
    <row r="891" spans="4:33" ht="14.25" customHeight="1" x14ac:dyDescent="0.2">
      <c r="D891" s="1276" t="s">
        <v>2133</v>
      </c>
      <c r="E891" s="1533"/>
      <c r="F891" s="1533"/>
      <c r="G891" s="1533"/>
      <c r="H891" s="1533"/>
      <c r="I891" s="1533"/>
      <c r="J891" s="1533"/>
      <c r="K891" s="1533"/>
      <c r="L891" s="1533"/>
      <c r="M891" s="1533"/>
      <c r="N891" s="1533"/>
      <c r="O891" s="1533"/>
      <c r="P891" s="1533"/>
      <c r="Q891" s="1533"/>
      <c r="R891" s="1533"/>
      <c r="S891" s="1533"/>
      <c r="T891" s="1533"/>
      <c r="U891" s="1533"/>
      <c r="V891" s="1533"/>
      <c r="W891" s="1533"/>
      <c r="X891" s="1533"/>
      <c r="Y891" s="1533"/>
      <c r="Z891" s="1533"/>
      <c r="AA891" s="1533"/>
      <c r="AB891" s="1533"/>
      <c r="AC891" s="1533"/>
      <c r="AD891" s="1533"/>
      <c r="AE891" s="1533"/>
      <c r="AF891" s="1533"/>
      <c r="AG891" s="1533"/>
    </row>
  </sheetData>
  <mergeCells count="2305">
    <mergeCell ref="V861:Y861"/>
    <mergeCell ref="Z861:AC861"/>
    <mergeCell ref="D862:M862"/>
    <mergeCell ref="N862:Q862"/>
    <mergeCell ref="D745:M745"/>
    <mergeCell ref="D746:M746"/>
    <mergeCell ref="D747:M747"/>
    <mergeCell ref="N745:W745"/>
    <mergeCell ref="N746:W746"/>
    <mergeCell ref="N747:W747"/>
    <mergeCell ref="N748:W748"/>
    <mergeCell ref="D830:AG830"/>
    <mergeCell ref="D835:M835"/>
    <mergeCell ref="D834:M834"/>
    <mergeCell ref="D832:M833"/>
    <mergeCell ref="AD849:AG849"/>
    <mergeCell ref="AD850:AG850"/>
    <mergeCell ref="AD851:AG851"/>
    <mergeCell ref="AD852:AG852"/>
    <mergeCell ref="V841:Y841"/>
    <mergeCell ref="D806:I806"/>
    <mergeCell ref="N805:Q805"/>
    <mergeCell ref="R805:U805"/>
    <mergeCell ref="J805:M805"/>
    <mergeCell ref="D748:M748"/>
    <mergeCell ref="D755:M755"/>
    <mergeCell ref="N755:W755"/>
    <mergeCell ref="Z834:AC834"/>
    <mergeCell ref="Z835:AC835"/>
    <mergeCell ref="M824:Q824"/>
    <mergeCell ref="R824:Y824"/>
    <mergeCell ref="D825:L825"/>
    <mergeCell ref="M825:Q825"/>
    <mergeCell ref="R825:Y825"/>
    <mergeCell ref="D769:M769"/>
    <mergeCell ref="N769:W769"/>
    <mergeCell ref="N770:W770"/>
    <mergeCell ref="X770:AG770"/>
    <mergeCell ref="D713:M713"/>
    <mergeCell ref="N696:Q696"/>
    <mergeCell ref="N697:Q697"/>
    <mergeCell ref="R689:U689"/>
    <mergeCell ref="R690:U690"/>
    <mergeCell ref="D694:M694"/>
    <mergeCell ref="W388:Y388"/>
    <mergeCell ref="V846:Y846"/>
    <mergeCell ref="R841:U841"/>
    <mergeCell ref="X728:AG728"/>
    <mergeCell ref="D729:M729"/>
    <mergeCell ref="D740:M740"/>
    <mergeCell ref="N740:W740"/>
    <mergeCell ref="X740:AG740"/>
    <mergeCell ref="D754:M754"/>
    <mergeCell ref="D826:L826"/>
    <mergeCell ref="M826:Q826"/>
    <mergeCell ref="R826:Y826"/>
    <mergeCell ref="D821:L821"/>
    <mergeCell ref="M821:Q821"/>
    <mergeCell ref="R821:Y821"/>
    <mergeCell ref="D822:L822"/>
    <mergeCell ref="M822:Q822"/>
    <mergeCell ref="R822:Y822"/>
    <mergeCell ref="D823:L823"/>
    <mergeCell ref="M823:Q823"/>
    <mergeCell ref="R823:Y823"/>
    <mergeCell ref="D824:L824"/>
    <mergeCell ref="X746:AG746"/>
    <mergeCell ref="X747:AG747"/>
    <mergeCell ref="X748:AG748"/>
    <mergeCell ref="J803:M803"/>
    <mergeCell ref="R694:U694"/>
    <mergeCell ref="D708:M708"/>
    <mergeCell ref="X710:AG710"/>
    <mergeCell ref="D711:M711"/>
    <mergeCell ref="N711:W711"/>
    <mergeCell ref="N691:Q691"/>
    <mergeCell ref="R697:U697"/>
    <mergeCell ref="V659:Y659"/>
    <mergeCell ref="Z659:AC659"/>
    <mergeCell ref="AD659:AG659"/>
    <mergeCell ref="D661:AG663"/>
    <mergeCell ref="N676:Q676"/>
    <mergeCell ref="J676:M676"/>
    <mergeCell ref="R696:U696"/>
    <mergeCell ref="D712:M712"/>
    <mergeCell ref="N712:W712"/>
    <mergeCell ref="X712:AG712"/>
    <mergeCell ref="AD867:AG867"/>
    <mergeCell ref="D718:M718"/>
    <mergeCell ref="D771:M771"/>
    <mergeCell ref="N771:W771"/>
    <mergeCell ref="X771:AG771"/>
    <mergeCell ref="D772:M772"/>
    <mergeCell ref="N772:W772"/>
    <mergeCell ref="X772:AG772"/>
    <mergeCell ref="D773:M773"/>
    <mergeCell ref="N773:W773"/>
    <mergeCell ref="X773:AG773"/>
    <mergeCell ref="D763:M763"/>
    <mergeCell ref="N763:W763"/>
    <mergeCell ref="X763:AG763"/>
    <mergeCell ref="AF306:AH306"/>
    <mergeCell ref="Z341:AB341"/>
    <mergeCell ref="AC341:AE341"/>
    <mergeCell ref="AF341:AH341"/>
    <mergeCell ref="D344:R344"/>
    <mergeCell ref="X745:AG745"/>
    <mergeCell ref="Q391:S391"/>
    <mergeCell ref="D710:M710"/>
    <mergeCell ref="D692:M692"/>
    <mergeCell ref="D691:M691"/>
    <mergeCell ref="D690:M690"/>
    <mergeCell ref="D689:M689"/>
    <mergeCell ref="N710:W710"/>
    <mergeCell ref="N718:W718"/>
    <mergeCell ref="X718:AG718"/>
    <mergeCell ref="N719:W719"/>
    <mergeCell ref="D716:M716"/>
    <mergeCell ref="D715:M715"/>
    <mergeCell ref="N713:W713"/>
    <mergeCell ref="X713:AG713"/>
    <mergeCell ref="X742:AG742"/>
    <mergeCell ref="X715:AG715"/>
    <mergeCell ref="N716:W716"/>
    <mergeCell ref="X716:AG716"/>
    <mergeCell ref="Q338:S338"/>
    <mergeCell ref="T338:V338"/>
    <mergeCell ref="W338:Y338"/>
    <mergeCell ref="N717:W717"/>
    <mergeCell ref="X717:AG717"/>
    <mergeCell ref="N729:W729"/>
    <mergeCell ref="X729:AG729"/>
    <mergeCell ref="D732:AG732"/>
    <mergeCell ref="X719:AG719"/>
    <mergeCell ref="AC386:AE386"/>
    <mergeCell ref="H386:J386"/>
    <mergeCell ref="K386:M386"/>
    <mergeCell ref="AF358:AH358"/>
    <mergeCell ref="N386:P386"/>
    <mergeCell ref="Q386:S386"/>
    <mergeCell ref="T386:V386"/>
    <mergeCell ref="W386:Y386"/>
    <mergeCell ref="Z386:AB386"/>
    <mergeCell ref="D717:M717"/>
    <mergeCell ref="D714:M714"/>
    <mergeCell ref="N714:W714"/>
    <mergeCell ref="X714:AG714"/>
    <mergeCell ref="D587:M587"/>
    <mergeCell ref="N587:W587"/>
    <mergeCell ref="X587:AG587"/>
    <mergeCell ref="D594:AG594"/>
    <mergeCell ref="AE249:AG249"/>
    <mergeCell ref="S274:U274"/>
    <mergeCell ref="D268:I268"/>
    <mergeCell ref="Q325:S325"/>
    <mergeCell ref="T325:V325"/>
    <mergeCell ref="T322:V322"/>
    <mergeCell ref="D306:G306"/>
    <mergeCell ref="W322:Y322"/>
    <mergeCell ref="Z322:AB322"/>
    <mergeCell ref="AC322:AE322"/>
    <mergeCell ref="D323:G323"/>
    <mergeCell ref="H323:J323"/>
    <mergeCell ref="Z315:AB315"/>
    <mergeCell ref="H316:J316"/>
    <mergeCell ref="J268:L268"/>
    <mergeCell ref="V274:X274"/>
    <mergeCell ref="Y274:AA274"/>
    <mergeCell ref="AB274:AD274"/>
    <mergeCell ref="AE274:AG274"/>
    <mergeCell ref="Z323:AB323"/>
    <mergeCell ref="H306:J306"/>
    <mergeCell ref="K306:M306"/>
    <mergeCell ref="D274:I274"/>
    <mergeCell ref="AC306:AE306"/>
    <mergeCell ref="V268:X268"/>
    <mergeCell ref="Y268:AA268"/>
    <mergeCell ref="AB268:AD268"/>
    <mergeCell ref="S261:U261"/>
    <mergeCell ref="V261:X261"/>
    <mergeCell ref="H392:J392"/>
    <mergeCell ref="K392:M392"/>
    <mergeCell ref="N392:P392"/>
    <mergeCell ref="Q392:S392"/>
    <mergeCell ref="T392:V392"/>
    <mergeCell ref="W392:Y392"/>
    <mergeCell ref="Z392:AB392"/>
    <mergeCell ref="AC392:AE392"/>
    <mergeCell ref="AF392:AH392"/>
    <mergeCell ref="H388:J388"/>
    <mergeCell ref="K388:M388"/>
    <mergeCell ref="N388:P388"/>
    <mergeCell ref="Q388:S388"/>
    <mergeCell ref="AF388:AH388"/>
    <mergeCell ref="R695:U695"/>
    <mergeCell ref="H322:J322"/>
    <mergeCell ref="K322:M322"/>
    <mergeCell ref="N322:P322"/>
    <mergeCell ref="AC323:AE323"/>
    <mergeCell ref="H324:J324"/>
    <mergeCell ref="AF324:AH324"/>
    <mergeCell ref="AF323:AH323"/>
    <mergeCell ref="V689:Y689"/>
    <mergeCell ref="V690:Y690"/>
    <mergeCell ref="V691:Y691"/>
    <mergeCell ref="V692:Y692"/>
    <mergeCell ref="H391:J391"/>
    <mergeCell ref="K391:M391"/>
    <mergeCell ref="N391:P391"/>
    <mergeCell ref="D671:AG671"/>
    <mergeCell ref="D673:AG673"/>
    <mergeCell ref="N337:P337"/>
    <mergeCell ref="T358:V358"/>
    <mergeCell ref="W358:Y358"/>
    <mergeCell ref="P273:R273"/>
    <mergeCell ref="S273:U273"/>
    <mergeCell ref="V273:X273"/>
    <mergeCell ref="Y273:AA273"/>
    <mergeCell ref="AB273:AD273"/>
    <mergeCell ref="AE273:AG273"/>
    <mergeCell ref="AB272:AD272"/>
    <mergeCell ref="AE272:AG272"/>
    <mergeCell ref="J273:L273"/>
    <mergeCell ref="M273:O273"/>
    <mergeCell ref="H334:J334"/>
    <mergeCell ref="K334:M334"/>
    <mergeCell ref="N334:P334"/>
    <mergeCell ref="Q334:S334"/>
    <mergeCell ref="T334:V334"/>
    <mergeCell ref="W334:Y334"/>
    <mergeCell ref="Z334:AB334"/>
    <mergeCell ref="Q322:S322"/>
    <mergeCell ref="AC335:AE335"/>
    <mergeCell ref="Z331:AB331"/>
    <mergeCell ref="AC331:AE331"/>
    <mergeCell ref="D327:AH327"/>
    <mergeCell ref="D328:G328"/>
    <mergeCell ref="H328:J328"/>
    <mergeCell ref="K328:M328"/>
    <mergeCell ref="H337:J337"/>
    <mergeCell ref="J274:L274"/>
    <mergeCell ref="M274:O274"/>
    <mergeCell ref="P274:R274"/>
    <mergeCell ref="Q337:S337"/>
    <mergeCell ref="K338:M338"/>
    <mergeCell ref="N338:P338"/>
    <mergeCell ref="H312:J312"/>
    <mergeCell ref="K312:M312"/>
    <mergeCell ref="N312:P312"/>
    <mergeCell ref="Q312:S312"/>
    <mergeCell ref="T312:V312"/>
    <mergeCell ref="W312:Y312"/>
    <mergeCell ref="Z312:AB312"/>
    <mergeCell ref="AC312:AE312"/>
    <mergeCell ref="AF312:AH312"/>
    <mergeCell ref="H331:J331"/>
    <mergeCell ref="K331:M331"/>
    <mergeCell ref="N331:P331"/>
    <mergeCell ref="Q331:S331"/>
    <mergeCell ref="AF337:AH337"/>
    <mergeCell ref="AF334:AH334"/>
    <mergeCell ref="Z338:AB338"/>
    <mergeCell ref="AC338:AE338"/>
    <mergeCell ref="AF338:AH338"/>
    <mergeCell ref="D333:AH333"/>
    <mergeCell ref="T337:V337"/>
    <mergeCell ref="W337:Y337"/>
    <mergeCell ref="W329:Y329"/>
    <mergeCell ref="AC379:AE379"/>
    <mergeCell ref="AF385:AH385"/>
    <mergeCell ref="D380:G380"/>
    <mergeCell ref="H380:J380"/>
    <mergeCell ref="AC340:AE340"/>
    <mergeCell ref="AF340:AH340"/>
    <mergeCell ref="Z337:AB337"/>
    <mergeCell ref="Z336:AB336"/>
    <mergeCell ref="K324:M324"/>
    <mergeCell ref="N324:P324"/>
    <mergeCell ref="Q324:S324"/>
    <mergeCell ref="T324:V324"/>
    <mergeCell ref="W324:Y324"/>
    <mergeCell ref="Z324:AB324"/>
    <mergeCell ref="AC324:AE324"/>
    <mergeCell ref="Z328:AB328"/>
    <mergeCell ref="AC328:AE328"/>
    <mergeCell ref="H329:J329"/>
    <mergeCell ref="K337:M337"/>
    <mergeCell ref="H341:J341"/>
    <mergeCell ref="K341:M341"/>
    <mergeCell ref="N341:P341"/>
    <mergeCell ref="Q341:S341"/>
    <mergeCell ref="T341:V341"/>
    <mergeCell ref="W341:Y341"/>
    <mergeCell ref="K326:M326"/>
    <mergeCell ref="N326:P326"/>
    <mergeCell ref="Q326:S326"/>
    <mergeCell ref="T326:V326"/>
    <mergeCell ref="W326:Y326"/>
    <mergeCell ref="Z326:AB326"/>
    <mergeCell ref="H326:J326"/>
    <mergeCell ref="T391:V391"/>
    <mergeCell ref="W391:Y391"/>
    <mergeCell ref="Z391:AB391"/>
    <mergeCell ref="AC391:AE391"/>
    <mergeCell ref="H389:J389"/>
    <mergeCell ref="K389:M389"/>
    <mergeCell ref="N389:P389"/>
    <mergeCell ref="Q389:S389"/>
    <mergeCell ref="T389:V389"/>
    <mergeCell ref="W389:Y389"/>
    <mergeCell ref="Z389:AB389"/>
    <mergeCell ref="AC389:AE389"/>
    <mergeCell ref="H382:J382"/>
    <mergeCell ref="K382:M382"/>
    <mergeCell ref="N382:P382"/>
    <mergeCell ref="Q382:S382"/>
    <mergeCell ref="T382:V382"/>
    <mergeCell ref="W382:Y382"/>
    <mergeCell ref="Z382:AB382"/>
    <mergeCell ref="AC382:AE382"/>
    <mergeCell ref="H383:J383"/>
    <mergeCell ref="K383:M383"/>
    <mergeCell ref="N383:P383"/>
    <mergeCell ref="T388:V388"/>
    <mergeCell ref="D390:AH390"/>
    <mergeCell ref="AF386:AH386"/>
    <mergeCell ref="Z383:AB383"/>
    <mergeCell ref="AC383:AE383"/>
    <mergeCell ref="AF383:AH383"/>
    <mergeCell ref="K380:M380"/>
    <mergeCell ref="N380:P380"/>
    <mergeCell ref="Q380:S380"/>
    <mergeCell ref="T380:V380"/>
    <mergeCell ref="W380:Y380"/>
    <mergeCell ref="Z380:AB380"/>
    <mergeCell ref="AC380:AE380"/>
    <mergeCell ref="AF380:AH380"/>
    <mergeCell ref="D381:G381"/>
    <mergeCell ref="H381:J381"/>
    <mergeCell ref="K381:M381"/>
    <mergeCell ref="N381:P381"/>
    <mergeCell ref="Q381:S381"/>
    <mergeCell ref="T381:V381"/>
    <mergeCell ref="W381:Y381"/>
    <mergeCell ref="Z381:AB381"/>
    <mergeCell ref="AC381:AE381"/>
    <mergeCell ref="AF381:AH381"/>
    <mergeCell ref="D382:G382"/>
    <mergeCell ref="Q379:S379"/>
    <mergeCell ref="Z388:AB388"/>
    <mergeCell ref="AC388:AE388"/>
    <mergeCell ref="Q385:S385"/>
    <mergeCell ref="T385:V385"/>
    <mergeCell ref="W385:Y385"/>
    <mergeCell ref="Z385:AB385"/>
    <mergeCell ref="AC385:AE385"/>
    <mergeCell ref="T379:V379"/>
    <mergeCell ref="W379:Y379"/>
    <mergeCell ref="Z379:AB379"/>
    <mergeCell ref="D373:G373"/>
    <mergeCell ref="H373:J373"/>
    <mergeCell ref="K373:M373"/>
    <mergeCell ref="N373:P373"/>
    <mergeCell ref="Q373:S373"/>
    <mergeCell ref="T373:V373"/>
    <mergeCell ref="W373:Y373"/>
    <mergeCell ref="Z373:AB373"/>
    <mergeCell ref="AC373:AE373"/>
    <mergeCell ref="Q383:S383"/>
    <mergeCell ref="T383:V383"/>
    <mergeCell ref="W383:Y383"/>
    <mergeCell ref="D384:AH384"/>
    <mergeCell ref="D385:G385"/>
    <mergeCell ref="H385:J385"/>
    <mergeCell ref="K385:M385"/>
    <mergeCell ref="N385:P385"/>
    <mergeCell ref="D378:AH378"/>
    <mergeCell ref="D379:G379"/>
    <mergeCell ref="H379:J379"/>
    <mergeCell ref="K379:M379"/>
    <mergeCell ref="N379:P379"/>
    <mergeCell ref="AF373:AH373"/>
    <mergeCell ref="D376:G377"/>
    <mergeCell ref="H376:AH376"/>
    <mergeCell ref="H377:J377"/>
    <mergeCell ref="K377:M377"/>
    <mergeCell ref="N377:P377"/>
    <mergeCell ref="Q377:S377"/>
    <mergeCell ref="T377:V377"/>
    <mergeCell ref="W377:Y377"/>
    <mergeCell ref="Z377:AB377"/>
    <mergeCell ref="AC377:AE377"/>
    <mergeCell ref="AF377:AH377"/>
    <mergeCell ref="H370:J370"/>
    <mergeCell ref="K370:M370"/>
    <mergeCell ref="N370:P370"/>
    <mergeCell ref="Q370:S370"/>
    <mergeCell ref="T370:V370"/>
    <mergeCell ref="W370:Y370"/>
    <mergeCell ref="Z370:AB370"/>
    <mergeCell ref="AC370:AE370"/>
    <mergeCell ref="D371:AH371"/>
    <mergeCell ref="D372:G372"/>
    <mergeCell ref="H372:J372"/>
    <mergeCell ref="K372:M372"/>
    <mergeCell ref="N372:P372"/>
    <mergeCell ref="Q372:S372"/>
    <mergeCell ref="T372:V372"/>
    <mergeCell ref="W372:Y372"/>
    <mergeCell ref="Z372:AB372"/>
    <mergeCell ref="AC372:AE372"/>
    <mergeCell ref="AF372:AH372"/>
    <mergeCell ref="D369:G369"/>
    <mergeCell ref="D366:G366"/>
    <mergeCell ref="H366:J366"/>
    <mergeCell ref="K366:M366"/>
    <mergeCell ref="N366:P366"/>
    <mergeCell ref="Q366:S366"/>
    <mergeCell ref="T366:V366"/>
    <mergeCell ref="W366:Y366"/>
    <mergeCell ref="Z366:AB366"/>
    <mergeCell ref="AC366:AE366"/>
    <mergeCell ref="H367:J367"/>
    <mergeCell ref="K367:M367"/>
    <mergeCell ref="N367:P367"/>
    <mergeCell ref="Q367:S367"/>
    <mergeCell ref="T367:V367"/>
    <mergeCell ref="W367:Y367"/>
    <mergeCell ref="Z367:AB367"/>
    <mergeCell ref="AC367:AE367"/>
    <mergeCell ref="H369:J369"/>
    <mergeCell ref="K369:M369"/>
    <mergeCell ref="N369:P369"/>
    <mergeCell ref="Q369:S369"/>
    <mergeCell ref="T369:V369"/>
    <mergeCell ref="W369:Y369"/>
    <mergeCell ref="Z369:AB369"/>
    <mergeCell ref="AC369:AE369"/>
    <mergeCell ref="Z364:AB364"/>
    <mergeCell ref="AC364:AE364"/>
    <mergeCell ref="D362:G362"/>
    <mergeCell ref="D357:G358"/>
    <mergeCell ref="D367:G367"/>
    <mergeCell ref="D368:G368"/>
    <mergeCell ref="H368:J368"/>
    <mergeCell ref="K368:M368"/>
    <mergeCell ref="N368:P368"/>
    <mergeCell ref="Q368:S368"/>
    <mergeCell ref="T368:V368"/>
    <mergeCell ref="W368:Y368"/>
    <mergeCell ref="Z368:AB368"/>
    <mergeCell ref="AC368:AE368"/>
    <mergeCell ref="H361:J361"/>
    <mergeCell ref="K361:M361"/>
    <mergeCell ref="N361:P361"/>
    <mergeCell ref="Q361:S361"/>
    <mergeCell ref="T361:V361"/>
    <mergeCell ref="W361:Y361"/>
    <mergeCell ref="Z361:AB361"/>
    <mergeCell ref="AC361:AE361"/>
    <mergeCell ref="H362:J362"/>
    <mergeCell ref="W360:Y360"/>
    <mergeCell ref="Z360:AB360"/>
    <mergeCell ref="Z358:AB358"/>
    <mergeCell ref="AC358:AE358"/>
    <mergeCell ref="H357:AH357"/>
    <mergeCell ref="H358:J358"/>
    <mergeCell ref="K358:M358"/>
    <mergeCell ref="N358:P358"/>
    <mergeCell ref="Q358:S358"/>
    <mergeCell ref="Q336:S336"/>
    <mergeCell ref="T336:V336"/>
    <mergeCell ref="W336:Y336"/>
    <mergeCell ref="AC336:AE336"/>
    <mergeCell ref="AF336:AH336"/>
    <mergeCell ref="Q362:S362"/>
    <mergeCell ref="T362:V362"/>
    <mergeCell ref="W362:Y362"/>
    <mergeCell ref="Z362:AB362"/>
    <mergeCell ref="AC362:AE362"/>
    <mergeCell ref="D363:G363"/>
    <mergeCell ref="H363:J363"/>
    <mergeCell ref="K363:M363"/>
    <mergeCell ref="N363:P363"/>
    <mergeCell ref="Q363:S363"/>
    <mergeCell ref="T363:V363"/>
    <mergeCell ref="W363:Y363"/>
    <mergeCell ref="Z363:AB363"/>
    <mergeCell ref="AC363:AE363"/>
    <mergeCell ref="D339:AH339"/>
    <mergeCell ref="D340:G340"/>
    <mergeCell ref="H340:J340"/>
    <mergeCell ref="K340:M340"/>
    <mergeCell ref="N340:P340"/>
    <mergeCell ref="Q340:S340"/>
    <mergeCell ref="T340:V340"/>
    <mergeCell ref="W340:Y340"/>
    <mergeCell ref="Z340:AB340"/>
    <mergeCell ref="D337:G337"/>
    <mergeCell ref="AC337:AE337"/>
    <mergeCell ref="S344:AG344"/>
    <mergeCell ref="H338:J338"/>
    <mergeCell ref="AF325:AH325"/>
    <mergeCell ref="N323:P323"/>
    <mergeCell ref="Q323:S323"/>
    <mergeCell ref="AC334:AE334"/>
    <mergeCell ref="H330:J330"/>
    <mergeCell ref="K330:M330"/>
    <mergeCell ref="N330:P330"/>
    <mergeCell ref="Q330:S330"/>
    <mergeCell ref="W332:Y332"/>
    <mergeCell ref="Z332:AB332"/>
    <mergeCell ref="AC332:AE332"/>
    <mergeCell ref="N328:P328"/>
    <mergeCell ref="Q328:S328"/>
    <mergeCell ref="K329:M329"/>
    <mergeCell ref="N329:P329"/>
    <mergeCell ref="Q329:S329"/>
    <mergeCell ref="T329:V329"/>
    <mergeCell ref="AC326:AE326"/>
    <mergeCell ref="H325:J325"/>
    <mergeCell ref="Z310:AB310"/>
    <mergeCell ref="T307:V307"/>
    <mergeCell ref="N303:P303"/>
    <mergeCell ref="D335:G335"/>
    <mergeCell ref="H335:J335"/>
    <mergeCell ref="K335:M335"/>
    <mergeCell ref="N335:P335"/>
    <mergeCell ref="Q335:S335"/>
    <mergeCell ref="T335:V335"/>
    <mergeCell ref="W335:Y335"/>
    <mergeCell ref="Z335:AB335"/>
    <mergeCell ref="T331:V331"/>
    <mergeCell ref="W331:Y331"/>
    <mergeCell ref="D326:G326"/>
    <mergeCell ref="D325:G325"/>
    <mergeCell ref="D321:AH321"/>
    <mergeCell ref="H313:J313"/>
    <mergeCell ref="K313:M313"/>
    <mergeCell ref="N313:P313"/>
    <mergeCell ref="Q313:S313"/>
    <mergeCell ref="T313:V313"/>
    <mergeCell ref="W313:Y313"/>
    <mergeCell ref="Z313:AB313"/>
    <mergeCell ref="AC313:AE313"/>
    <mergeCell ref="AF313:AH313"/>
    <mergeCell ref="D322:G322"/>
    <mergeCell ref="AF304:AH304"/>
    <mergeCell ref="H303:J303"/>
    <mergeCell ref="K303:M303"/>
    <mergeCell ref="Q304:S304"/>
    <mergeCell ref="T304:V304"/>
    <mergeCell ref="N306:P306"/>
    <mergeCell ref="K310:M310"/>
    <mergeCell ref="N310:P310"/>
    <mergeCell ref="Q310:S310"/>
    <mergeCell ref="D294:G295"/>
    <mergeCell ref="D314:AH314"/>
    <mergeCell ref="D308:AH308"/>
    <mergeCell ref="D302:AH302"/>
    <mergeCell ref="D296:AH296"/>
    <mergeCell ref="D319:G320"/>
    <mergeCell ref="H319:AH319"/>
    <mergeCell ref="H320:J320"/>
    <mergeCell ref="K320:M320"/>
    <mergeCell ref="N320:P320"/>
    <mergeCell ref="Q320:S320"/>
    <mergeCell ref="T320:V320"/>
    <mergeCell ref="W320:Y320"/>
    <mergeCell ref="Z320:AB320"/>
    <mergeCell ref="AC320:AE320"/>
    <mergeCell ref="AF320:AH320"/>
    <mergeCell ref="AC315:AE315"/>
    <mergeCell ref="AF315:AH315"/>
    <mergeCell ref="T315:V315"/>
    <mergeCell ref="W315:Y315"/>
    <mergeCell ref="K301:M301"/>
    <mergeCell ref="Q307:S307"/>
    <mergeCell ref="AF307:AH307"/>
    <mergeCell ref="H309:J309"/>
    <mergeCell ref="K309:M309"/>
    <mergeCell ref="N309:P309"/>
    <mergeCell ref="Q309:S309"/>
    <mergeCell ref="T309:V309"/>
    <mergeCell ref="Z295:AB295"/>
    <mergeCell ref="H315:J315"/>
    <mergeCell ref="K315:M315"/>
    <mergeCell ref="AC329:AE329"/>
    <mergeCell ref="K316:M316"/>
    <mergeCell ref="N316:P316"/>
    <mergeCell ref="Q316:S316"/>
    <mergeCell ref="T316:V316"/>
    <mergeCell ref="W316:Y316"/>
    <mergeCell ref="Z316:AB316"/>
    <mergeCell ref="AC316:AE316"/>
    <mergeCell ref="Z329:AB329"/>
    <mergeCell ref="W325:Y325"/>
    <mergeCell ref="Z325:AB325"/>
    <mergeCell ref="AC325:AE325"/>
    <mergeCell ref="K325:M325"/>
    <mergeCell ref="N325:P325"/>
    <mergeCell ref="T323:V323"/>
    <mergeCell ref="W323:Y323"/>
    <mergeCell ref="K323:M323"/>
    <mergeCell ref="T328:V328"/>
    <mergeCell ref="W328:Y328"/>
    <mergeCell ref="T311:V311"/>
    <mergeCell ref="W311:Y311"/>
    <mergeCell ref="Z311:AB311"/>
    <mergeCell ref="AC311:AE311"/>
    <mergeCell ref="W297:Y297"/>
    <mergeCell ref="T297:V297"/>
    <mergeCell ref="Q297:S297"/>
    <mergeCell ref="N297:P297"/>
    <mergeCell ref="K297:M297"/>
    <mergeCell ref="H297:J297"/>
    <mergeCell ref="H298:J298"/>
    <mergeCell ref="K298:M298"/>
    <mergeCell ref="N298:P298"/>
    <mergeCell ref="Q298:S298"/>
    <mergeCell ref="T298:V298"/>
    <mergeCell ref="H300:J300"/>
    <mergeCell ref="K300:M300"/>
    <mergeCell ref="N300:P300"/>
    <mergeCell ref="Q300:S300"/>
    <mergeCell ref="T300:V300"/>
    <mergeCell ref="W300:Y300"/>
    <mergeCell ref="Q306:S306"/>
    <mergeCell ref="T306:V306"/>
    <mergeCell ref="W306:Y306"/>
    <mergeCell ref="Q303:S303"/>
    <mergeCell ref="T303:V303"/>
    <mergeCell ref="W303:Y303"/>
    <mergeCell ref="AC297:AE297"/>
    <mergeCell ref="Z297:AB297"/>
    <mergeCell ref="N311:P311"/>
    <mergeCell ref="Q311:S311"/>
    <mergeCell ref="H310:J310"/>
    <mergeCell ref="AC310:AE310"/>
    <mergeCell ref="W304:Y304"/>
    <mergeCell ref="Z304:AB304"/>
    <mergeCell ref="AC304:AE304"/>
    <mergeCell ref="W310:Y310"/>
    <mergeCell ref="D287:AG287"/>
    <mergeCell ref="S283:AG283"/>
    <mergeCell ref="D285:R285"/>
    <mergeCell ref="S285:AG285"/>
    <mergeCell ref="S284:AG284"/>
    <mergeCell ref="D284:R284"/>
    <mergeCell ref="AF297:AH297"/>
    <mergeCell ref="H294:AH294"/>
    <mergeCell ref="AF295:AH295"/>
    <mergeCell ref="AC295:AE295"/>
    <mergeCell ref="N301:P301"/>
    <mergeCell ref="Q301:S301"/>
    <mergeCell ref="T301:V301"/>
    <mergeCell ref="W301:Y301"/>
    <mergeCell ref="H305:J305"/>
    <mergeCell ref="K305:M305"/>
    <mergeCell ref="N305:P305"/>
    <mergeCell ref="Q305:S305"/>
    <mergeCell ref="T305:V305"/>
    <mergeCell ref="W305:Y305"/>
    <mergeCell ref="H307:J307"/>
    <mergeCell ref="K307:M307"/>
    <mergeCell ref="T310:V310"/>
    <mergeCell ref="W309:Y309"/>
    <mergeCell ref="D283:R283"/>
    <mergeCell ref="Q299:S299"/>
    <mergeCell ref="T299:V299"/>
    <mergeCell ref="Z309:AB309"/>
    <mergeCell ref="AC309:AE309"/>
    <mergeCell ref="AC303:AE303"/>
    <mergeCell ref="W299:Y299"/>
    <mergeCell ref="Z303:AB303"/>
    <mergeCell ref="Z301:AB301"/>
    <mergeCell ref="AC301:AE301"/>
    <mergeCell ref="Z305:AB305"/>
    <mergeCell ref="AC305:AE305"/>
    <mergeCell ref="N307:P307"/>
    <mergeCell ref="H304:J304"/>
    <mergeCell ref="K304:M304"/>
    <mergeCell ref="W307:Y307"/>
    <mergeCell ref="Z307:AB307"/>
    <mergeCell ref="AC307:AE307"/>
    <mergeCell ref="Z306:AB306"/>
    <mergeCell ref="AF300:AH300"/>
    <mergeCell ref="H301:J301"/>
    <mergeCell ref="N304:P304"/>
    <mergeCell ref="AF299:AH299"/>
    <mergeCell ref="AC299:AE299"/>
    <mergeCell ref="D299:G299"/>
    <mergeCell ref="D298:G298"/>
    <mergeCell ref="H299:J299"/>
    <mergeCell ref="K299:M299"/>
    <mergeCell ref="N299:P299"/>
    <mergeCell ref="Y277:AA277"/>
    <mergeCell ref="AB277:AD277"/>
    <mergeCell ref="M278:O278"/>
    <mergeCell ref="P278:R278"/>
    <mergeCell ref="S278:U278"/>
    <mergeCell ref="V278:X278"/>
    <mergeCell ref="Y278:AA278"/>
    <mergeCell ref="AB278:AD278"/>
    <mergeCell ref="J272:L272"/>
    <mergeCell ref="M272:O272"/>
    <mergeCell ref="P272:R272"/>
    <mergeCell ref="S272:U272"/>
    <mergeCell ref="V272:X272"/>
    <mergeCell ref="Y272:AA272"/>
    <mergeCell ref="D273:I273"/>
    <mergeCell ref="D278:I278"/>
    <mergeCell ref="AE277:AG277"/>
    <mergeCell ref="D275:I275"/>
    <mergeCell ref="J275:L275"/>
    <mergeCell ref="M275:O275"/>
    <mergeCell ref="AF305:AH305"/>
    <mergeCell ref="Z300:AB300"/>
    <mergeCell ref="AC300:AE300"/>
    <mergeCell ref="W298:Y298"/>
    <mergeCell ref="AC298:AE298"/>
    <mergeCell ref="Z298:AB298"/>
    <mergeCell ref="W295:Y295"/>
    <mergeCell ref="T295:V295"/>
    <mergeCell ref="D277:I277"/>
    <mergeCell ref="J277:L277"/>
    <mergeCell ref="M277:O277"/>
    <mergeCell ref="P277:R277"/>
    <mergeCell ref="J278:L278"/>
    <mergeCell ref="S277:U277"/>
    <mergeCell ref="V277:X277"/>
    <mergeCell ref="V269:X269"/>
    <mergeCell ref="Y269:AA269"/>
    <mergeCell ref="P275:R275"/>
    <mergeCell ref="S275:U275"/>
    <mergeCell ref="V275:X275"/>
    <mergeCell ref="Y275:AA275"/>
    <mergeCell ref="AB275:AD275"/>
    <mergeCell ref="AE275:AG275"/>
    <mergeCell ref="H295:J295"/>
    <mergeCell ref="K295:M295"/>
    <mergeCell ref="N295:P295"/>
    <mergeCell ref="Z299:AB299"/>
    <mergeCell ref="D276:AG276"/>
    <mergeCell ref="AE278:AG278"/>
    <mergeCell ref="D301:G301"/>
    <mergeCell ref="D300:G300"/>
    <mergeCell ref="D303:G303"/>
    <mergeCell ref="D263:I263"/>
    <mergeCell ref="J263:L263"/>
    <mergeCell ref="M263:O263"/>
    <mergeCell ref="P263:R263"/>
    <mergeCell ref="D266:I266"/>
    <mergeCell ref="J266:L266"/>
    <mergeCell ref="M266:O266"/>
    <mergeCell ref="P266:R266"/>
    <mergeCell ref="S266:U266"/>
    <mergeCell ref="V266:X266"/>
    <mergeCell ref="V263:X263"/>
    <mergeCell ref="D262:I262"/>
    <mergeCell ref="Y263:AA263"/>
    <mergeCell ref="AB263:AD263"/>
    <mergeCell ref="D272:I272"/>
    <mergeCell ref="D270:AG270"/>
    <mergeCell ref="D271:I271"/>
    <mergeCell ref="J271:L271"/>
    <mergeCell ref="M271:O271"/>
    <mergeCell ref="P271:R271"/>
    <mergeCell ref="AE268:AG268"/>
    <mergeCell ref="S263:U263"/>
    <mergeCell ref="AE269:AG269"/>
    <mergeCell ref="S271:U271"/>
    <mergeCell ref="V271:X271"/>
    <mergeCell ref="Y271:AA271"/>
    <mergeCell ref="AB271:AD271"/>
    <mergeCell ref="AB248:AD248"/>
    <mergeCell ref="J235:L235"/>
    <mergeCell ref="D246:I246"/>
    <mergeCell ref="Y236:AA236"/>
    <mergeCell ref="Y237:AA237"/>
    <mergeCell ref="Y238:AA238"/>
    <mergeCell ref="AB234:AD234"/>
    <mergeCell ref="AB235:AD235"/>
    <mergeCell ref="AB236:AD236"/>
    <mergeCell ref="AB237:AD237"/>
    <mergeCell ref="AB238:AD238"/>
    <mergeCell ref="P234:R234"/>
    <mergeCell ref="P235:R235"/>
    <mergeCell ref="P236:R236"/>
    <mergeCell ref="P237:R237"/>
    <mergeCell ref="P238:R238"/>
    <mergeCell ref="S234:U234"/>
    <mergeCell ref="V237:X237"/>
    <mergeCell ref="V238:X238"/>
    <mergeCell ref="J246:L246"/>
    <mergeCell ref="J247:L247"/>
    <mergeCell ref="J248:L248"/>
    <mergeCell ref="M246:O246"/>
    <mergeCell ref="M247:O247"/>
    <mergeCell ref="M248:O248"/>
    <mergeCell ref="P246:R246"/>
    <mergeCell ref="P247:R247"/>
    <mergeCell ref="P248:R248"/>
    <mergeCell ref="D244:I244"/>
    <mergeCell ref="D242:I242"/>
    <mergeCell ref="J238:L238"/>
    <mergeCell ref="J237:L237"/>
    <mergeCell ref="S248:U248"/>
    <mergeCell ref="S250:U250"/>
    <mergeCell ref="V246:X246"/>
    <mergeCell ref="V247:X247"/>
    <mergeCell ref="V248:X248"/>
    <mergeCell ref="V250:X250"/>
    <mergeCell ref="Y246:AA246"/>
    <mergeCell ref="Y247:AA247"/>
    <mergeCell ref="Y248:AA248"/>
    <mergeCell ref="J252:L252"/>
    <mergeCell ref="J253:L253"/>
    <mergeCell ref="M252:O252"/>
    <mergeCell ref="M253:O253"/>
    <mergeCell ref="V243:X243"/>
    <mergeCell ref="Y243:AA243"/>
    <mergeCell ref="S253:U253"/>
    <mergeCell ref="V252:X252"/>
    <mergeCell ref="V249:X249"/>
    <mergeCell ref="M249:O249"/>
    <mergeCell ref="P249:R249"/>
    <mergeCell ref="S249:U249"/>
    <mergeCell ref="Y265:AA265"/>
    <mergeCell ref="M269:O269"/>
    <mergeCell ref="P269:R269"/>
    <mergeCell ref="S269:U269"/>
    <mergeCell ref="M268:O268"/>
    <mergeCell ref="P268:R268"/>
    <mergeCell ref="S268:U268"/>
    <mergeCell ref="AB269:AD269"/>
    <mergeCell ref="AE259:AG259"/>
    <mergeCell ref="AE260:AG260"/>
    <mergeCell ref="J256:AG256"/>
    <mergeCell ref="J257:L257"/>
    <mergeCell ref="M257:O257"/>
    <mergeCell ref="P257:R257"/>
    <mergeCell ref="S257:U257"/>
    <mergeCell ref="V257:X257"/>
    <mergeCell ref="Y257:AA257"/>
    <mergeCell ref="AB257:AD257"/>
    <mergeCell ref="AE257:AG257"/>
    <mergeCell ref="J262:L262"/>
    <mergeCell ref="M262:O262"/>
    <mergeCell ref="P262:R262"/>
    <mergeCell ref="S262:U262"/>
    <mergeCell ref="V262:X262"/>
    <mergeCell ref="Y262:AA262"/>
    <mergeCell ref="AB262:AD262"/>
    <mergeCell ref="Y261:AA261"/>
    <mergeCell ref="AB261:AD261"/>
    <mergeCell ref="N728:W728"/>
    <mergeCell ref="S235:U235"/>
    <mergeCell ref="S236:U236"/>
    <mergeCell ref="S237:U237"/>
    <mergeCell ref="S238:U238"/>
    <mergeCell ref="V234:X234"/>
    <mergeCell ref="D251:AG251"/>
    <mergeCell ref="S243:U243"/>
    <mergeCell ref="D883:AG883"/>
    <mergeCell ref="N689:Q689"/>
    <mergeCell ref="N692:Q692"/>
    <mergeCell ref="N693:Q693"/>
    <mergeCell ref="N694:Q694"/>
    <mergeCell ref="N695:Q695"/>
    <mergeCell ref="AE263:AG263"/>
    <mergeCell ref="D264:AG264"/>
    <mergeCell ref="D265:I265"/>
    <mergeCell ref="J265:L265"/>
    <mergeCell ref="M265:O265"/>
    <mergeCell ref="P265:R265"/>
    <mergeCell ref="S265:U265"/>
    <mergeCell ref="Y266:AA266"/>
    <mergeCell ref="AB266:AD266"/>
    <mergeCell ref="D267:I267"/>
    <mergeCell ref="J267:L267"/>
    <mergeCell ref="M267:O267"/>
    <mergeCell ref="P267:R267"/>
    <mergeCell ref="Y267:AA267"/>
    <mergeCell ref="AB267:AD267"/>
    <mergeCell ref="D269:I269"/>
    <mergeCell ref="J269:L269"/>
    <mergeCell ref="V265:X265"/>
    <mergeCell ref="Z692:AC692"/>
    <mergeCell ref="Z693:AC693"/>
    <mergeCell ref="Z694:AC694"/>
    <mergeCell ref="Z695:AC695"/>
    <mergeCell ref="Z696:AC696"/>
    <mergeCell ref="Z697:AC697"/>
    <mergeCell ref="AD689:AG689"/>
    <mergeCell ref="AD690:AG690"/>
    <mergeCell ref="AD691:AG691"/>
    <mergeCell ref="AD692:AG692"/>
    <mergeCell ref="AD693:AG693"/>
    <mergeCell ref="AD688:AG688"/>
    <mergeCell ref="AD697:AG697"/>
    <mergeCell ref="AD694:AG694"/>
    <mergeCell ref="D888:AG889"/>
    <mergeCell ref="D891:AG891"/>
    <mergeCell ref="B1:AH1"/>
    <mergeCell ref="D734:AG734"/>
    <mergeCell ref="D721:AG721"/>
    <mergeCell ref="D723:M724"/>
    <mergeCell ref="N723:W724"/>
    <mergeCell ref="X723:AG724"/>
    <mergeCell ref="D725:M725"/>
    <mergeCell ref="N725:W725"/>
    <mergeCell ref="X725:AG725"/>
    <mergeCell ref="D726:M726"/>
    <mergeCell ref="N726:W726"/>
    <mergeCell ref="X726:AG726"/>
    <mergeCell ref="D727:M727"/>
    <mergeCell ref="N727:W727"/>
    <mergeCell ref="X727:AG727"/>
    <mergeCell ref="D728:M728"/>
    <mergeCell ref="V694:Y694"/>
    <mergeCell ref="V695:Y695"/>
    <mergeCell ref="V696:Y696"/>
    <mergeCell ref="V693:Y693"/>
    <mergeCell ref="X711:AG711"/>
    <mergeCell ref="N708:W708"/>
    <mergeCell ref="X708:AG708"/>
    <mergeCell ref="D709:M709"/>
    <mergeCell ref="N709:W709"/>
    <mergeCell ref="X709:AG709"/>
    <mergeCell ref="AD696:AG696"/>
    <mergeCell ref="AD695:AG695"/>
    <mergeCell ref="J678:M678"/>
    <mergeCell ref="J677:M677"/>
    <mergeCell ref="N677:Q677"/>
    <mergeCell ref="N678:Q678"/>
    <mergeCell ref="N679:Q679"/>
    <mergeCell ref="N680:Q680"/>
    <mergeCell ref="R677:U677"/>
    <mergeCell ref="R678:U678"/>
    <mergeCell ref="R679:U679"/>
    <mergeCell ref="R680:U680"/>
    <mergeCell ref="V677:Y677"/>
    <mergeCell ref="V678:Y678"/>
    <mergeCell ref="V679:Y679"/>
    <mergeCell ref="R691:U691"/>
    <mergeCell ref="R692:U692"/>
    <mergeCell ref="R693:U693"/>
    <mergeCell ref="V697:Y697"/>
    <mergeCell ref="Z689:AC689"/>
    <mergeCell ref="Z690:AC690"/>
    <mergeCell ref="Z691:AC691"/>
    <mergeCell ref="D693:M693"/>
    <mergeCell ref="N690:Q690"/>
    <mergeCell ref="J657:M657"/>
    <mergeCell ref="N657:Q657"/>
    <mergeCell ref="R657:U657"/>
    <mergeCell ref="V657:Y657"/>
    <mergeCell ref="Z657:AC657"/>
    <mergeCell ref="J658:M658"/>
    <mergeCell ref="N658:Q658"/>
    <mergeCell ref="R658:U658"/>
    <mergeCell ref="V658:Y658"/>
    <mergeCell ref="Z658:AC658"/>
    <mergeCell ref="J654:U654"/>
    <mergeCell ref="V654:AG654"/>
    <mergeCell ref="D667:AG667"/>
    <mergeCell ref="D659:I659"/>
    <mergeCell ref="J659:M659"/>
    <mergeCell ref="N659:Q659"/>
    <mergeCell ref="R659:U659"/>
    <mergeCell ref="AD658:AG658"/>
    <mergeCell ref="AD657:AG657"/>
    <mergeCell ref="D654:I656"/>
    <mergeCell ref="D657:I657"/>
    <mergeCell ref="R676:U676"/>
    <mergeCell ref="V676:Y676"/>
    <mergeCell ref="Z676:AC676"/>
    <mergeCell ref="AD676:AG676"/>
    <mergeCell ref="Z677:AC677"/>
    <mergeCell ref="Z678:AC678"/>
    <mergeCell ref="Z679:AC679"/>
    <mergeCell ref="Z680:AC680"/>
    <mergeCell ref="J680:M680"/>
    <mergeCell ref="J679:M679"/>
    <mergeCell ref="J655:U655"/>
    <mergeCell ref="V655:AG655"/>
    <mergeCell ref="J656:M656"/>
    <mergeCell ref="N656:Q656"/>
    <mergeCell ref="R656:U656"/>
    <mergeCell ref="V656:Y656"/>
    <mergeCell ref="Z656:AC656"/>
    <mergeCell ref="AD656:AG656"/>
    <mergeCell ref="D652:AG652"/>
    <mergeCell ref="D641:M641"/>
    <mergeCell ref="N641:W641"/>
    <mergeCell ref="D646:M646"/>
    <mergeCell ref="N646:W646"/>
    <mergeCell ref="D645:M645"/>
    <mergeCell ref="N643:W643"/>
    <mergeCell ref="X644:AG644"/>
    <mergeCell ref="X643:AG643"/>
    <mergeCell ref="X642:AG642"/>
    <mergeCell ref="X641:AG641"/>
    <mergeCell ref="N642:W642"/>
    <mergeCell ref="D644:M644"/>
    <mergeCell ref="N644:W644"/>
    <mergeCell ref="D643:M643"/>
    <mergeCell ref="X645:AG645"/>
    <mergeCell ref="N576:W576"/>
    <mergeCell ref="N577:W577"/>
    <mergeCell ref="N578:W578"/>
    <mergeCell ref="N579:W579"/>
    <mergeCell ref="X588:AG588"/>
    <mergeCell ref="D590:AG591"/>
    <mergeCell ref="D636:AG636"/>
    <mergeCell ref="D638:M638"/>
    <mergeCell ref="N638:W638"/>
    <mergeCell ref="X638:AG638"/>
    <mergeCell ref="D639:M639"/>
    <mergeCell ref="N639:W639"/>
    <mergeCell ref="X639:AG639"/>
    <mergeCell ref="N580:W580"/>
    <mergeCell ref="N581:W581"/>
    <mergeCell ref="N582:W582"/>
    <mergeCell ref="N583:W583"/>
    <mergeCell ref="N584:W584"/>
    <mergeCell ref="N585:W585"/>
    <mergeCell ref="N586:W586"/>
    <mergeCell ref="N588:W588"/>
    <mergeCell ref="D621:J621"/>
    <mergeCell ref="K621:M621"/>
    <mergeCell ref="D618:J618"/>
    <mergeCell ref="Z620:AC620"/>
    <mergeCell ref="AD620:AG620"/>
    <mergeCell ref="N621:Q621"/>
    <mergeCell ref="V620:Y620"/>
    <mergeCell ref="X578:AG578"/>
    <mergeCell ref="X579:AG579"/>
    <mergeCell ref="X580:AG580"/>
    <mergeCell ref="X581:AG581"/>
    <mergeCell ref="X582:AG582"/>
    <mergeCell ref="D612:AG612"/>
    <mergeCell ref="AD615:AG615"/>
    <mergeCell ref="Z615:AC615"/>
    <mergeCell ref="Z613:AC613"/>
    <mergeCell ref="D613:J613"/>
    <mergeCell ref="D614:AG614"/>
    <mergeCell ref="N611:Q611"/>
    <mergeCell ref="R611:U611"/>
    <mergeCell ref="V611:Y611"/>
    <mergeCell ref="Z611:AC611"/>
    <mergeCell ref="N620:Q620"/>
    <mergeCell ref="R620:U620"/>
    <mergeCell ref="D615:J615"/>
    <mergeCell ref="K615:M615"/>
    <mergeCell ref="K613:M613"/>
    <mergeCell ref="D593:AG593"/>
    <mergeCell ref="D596:M596"/>
    <mergeCell ref="N596:W596"/>
    <mergeCell ref="X596:AG596"/>
    <mergeCell ref="D597:M597"/>
    <mergeCell ref="N597:W597"/>
    <mergeCell ref="X597:AG597"/>
    <mergeCell ref="N615:Q615"/>
    <mergeCell ref="R615:U615"/>
    <mergeCell ref="V615:Y615"/>
    <mergeCell ref="D602:M602"/>
    <mergeCell ref="X602:AG602"/>
    <mergeCell ref="N613:Q613"/>
    <mergeCell ref="R613:U613"/>
    <mergeCell ref="V613:Y613"/>
    <mergeCell ref="D583:M583"/>
    <mergeCell ref="D640:M640"/>
    <mergeCell ref="N640:W640"/>
    <mergeCell ref="K618:M618"/>
    <mergeCell ref="D626:AG626"/>
    <mergeCell ref="D632:AG632"/>
    <mergeCell ref="D571:M571"/>
    <mergeCell ref="D586:M586"/>
    <mergeCell ref="D588:M588"/>
    <mergeCell ref="D585:M585"/>
    <mergeCell ref="D584:M584"/>
    <mergeCell ref="D603:M603"/>
    <mergeCell ref="D570:M570"/>
    <mergeCell ref="N570:W570"/>
    <mergeCell ref="X570:AG570"/>
    <mergeCell ref="D573:M573"/>
    <mergeCell ref="X571:AG571"/>
    <mergeCell ref="X572:AG572"/>
    <mergeCell ref="X573:AG573"/>
    <mergeCell ref="X583:AG583"/>
    <mergeCell ref="X584:AG584"/>
    <mergeCell ref="X585:AG585"/>
    <mergeCell ref="X586:AG586"/>
    <mergeCell ref="N571:W571"/>
    <mergeCell ref="N572:W572"/>
    <mergeCell ref="N573:W573"/>
    <mergeCell ref="N574:W574"/>
    <mergeCell ref="N575:W575"/>
    <mergeCell ref="D578:M578"/>
    <mergeCell ref="D577:M577"/>
    <mergeCell ref="D576:M576"/>
    <mergeCell ref="D575:M575"/>
    <mergeCell ref="D574:M574"/>
    <mergeCell ref="D582:M582"/>
    <mergeCell ref="D581:M581"/>
    <mergeCell ref="D580:M580"/>
    <mergeCell ref="N598:W598"/>
    <mergeCell ref="N601:W601"/>
    <mergeCell ref="N600:W600"/>
    <mergeCell ref="N599:W599"/>
    <mergeCell ref="N602:W602"/>
    <mergeCell ref="N603:W603"/>
    <mergeCell ref="D609:AG609"/>
    <mergeCell ref="D611:J611"/>
    <mergeCell ref="K611:M611"/>
    <mergeCell ref="D572:M572"/>
    <mergeCell ref="D546:H546"/>
    <mergeCell ref="I546:M546"/>
    <mergeCell ref="N546:R546"/>
    <mergeCell ref="S546:W546"/>
    <mergeCell ref="X546:AB546"/>
    <mergeCell ref="AC546:AG546"/>
    <mergeCell ref="D579:M579"/>
    <mergeCell ref="X574:AG574"/>
    <mergeCell ref="X575:AG575"/>
    <mergeCell ref="X576:AG576"/>
    <mergeCell ref="X577:AG577"/>
    <mergeCell ref="D563:AG563"/>
    <mergeCell ref="D559:M559"/>
    <mergeCell ref="N559:W559"/>
    <mergeCell ref="X559:AG559"/>
    <mergeCell ref="D557:M557"/>
    <mergeCell ref="N557:W557"/>
    <mergeCell ref="X557:AG557"/>
    <mergeCell ref="D558:M558"/>
    <mergeCell ref="AC542:AG542"/>
    <mergeCell ref="D535:H535"/>
    <mergeCell ref="AC534:AG534"/>
    <mergeCell ref="D541:H542"/>
    <mergeCell ref="D538:H538"/>
    <mergeCell ref="D536:H536"/>
    <mergeCell ref="D561:M561"/>
    <mergeCell ref="N561:W561"/>
    <mergeCell ref="X561:AG561"/>
    <mergeCell ref="D560:M560"/>
    <mergeCell ref="N560:W560"/>
    <mergeCell ref="X560:AG560"/>
    <mergeCell ref="D556:M556"/>
    <mergeCell ref="N556:W556"/>
    <mergeCell ref="X556:AG556"/>
    <mergeCell ref="I543:M543"/>
    <mergeCell ref="N543:R543"/>
    <mergeCell ref="S543:W543"/>
    <mergeCell ref="X543:AB543"/>
    <mergeCell ref="D544:H544"/>
    <mergeCell ref="I544:M544"/>
    <mergeCell ref="N544:R544"/>
    <mergeCell ref="S544:W544"/>
    <mergeCell ref="X544:AB544"/>
    <mergeCell ref="N558:W558"/>
    <mergeCell ref="X558:AG558"/>
    <mergeCell ref="AC545:AG545"/>
    <mergeCell ref="D545:H545"/>
    <mergeCell ref="I545:M545"/>
    <mergeCell ref="AD846:AG846"/>
    <mergeCell ref="AD847:AG847"/>
    <mergeCell ref="N545:R545"/>
    <mergeCell ref="S545:W545"/>
    <mergeCell ref="X545:AB545"/>
    <mergeCell ref="D537:H537"/>
    <mergeCell ref="I537:M537"/>
    <mergeCell ref="N537:R537"/>
    <mergeCell ref="S537:W537"/>
    <mergeCell ref="X537:AB537"/>
    <mergeCell ref="AC537:AG537"/>
    <mergeCell ref="I542:M542"/>
    <mergeCell ref="N542:R542"/>
    <mergeCell ref="S542:W542"/>
    <mergeCell ref="X542:AB542"/>
    <mergeCell ref="D548:AG548"/>
    <mergeCell ref="D534:H534"/>
    <mergeCell ref="N535:R535"/>
    <mergeCell ref="S535:W535"/>
    <mergeCell ref="X535:AB535"/>
    <mergeCell ref="AC535:AG535"/>
    <mergeCell ref="I541:AG541"/>
    <mergeCell ref="I534:M534"/>
    <mergeCell ref="N534:R534"/>
    <mergeCell ref="S534:W534"/>
    <mergeCell ref="X534:AB534"/>
    <mergeCell ref="I535:M535"/>
    <mergeCell ref="I538:M538"/>
    <mergeCell ref="N538:R538"/>
    <mergeCell ref="D553:AG553"/>
    <mergeCell ref="D555:M555"/>
    <mergeCell ref="N555:W555"/>
    <mergeCell ref="AD836:AG836"/>
    <mergeCell ref="AD837:AG837"/>
    <mergeCell ref="AD838:AG838"/>
    <mergeCell ref="AD839:AG839"/>
    <mergeCell ref="AD840:AG840"/>
    <mergeCell ref="AD842:AG842"/>
    <mergeCell ref="AD843:AG843"/>
    <mergeCell ref="D861:M861"/>
    <mergeCell ref="N861:Q861"/>
    <mergeCell ref="R861:U861"/>
    <mergeCell ref="Z851:AC851"/>
    <mergeCell ref="Z852:AC852"/>
    <mergeCell ref="R862:U862"/>
    <mergeCell ref="V862:Y862"/>
    <mergeCell ref="Z862:AC862"/>
    <mergeCell ref="D858:M859"/>
    <mergeCell ref="N858:AG858"/>
    <mergeCell ref="N859:Q859"/>
    <mergeCell ref="R859:U859"/>
    <mergeCell ref="V859:Y859"/>
    <mergeCell ref="Z859:AC859"/>
    <mergeCell ref="D860:M860"/>
    <mergeCell ref="N860:Q860"/>
    <mergeCell ref="R860:U860"/>
    <mergeCell ref="V860:Y860"/>
    <mergeCell ref="Z860:AC860"/>
    <mergeCell ref="D841:M841"/>
    <mergeCell ref="N841:Q841"/>
    <mergeCell ref="V844:Y844"/>
    <mergeCell ref="V845:Y845"/>
    <mergeCell ref="AD844:AG844"/>
    <mergeCell ref="AD845:AG845"/>
    <mergeCell ref="R868:U868"/>
    <mergeCell ref="V868:Y868"/>
    <mergeCell ref="Z868:AC868"/>
    <mergeCell ref="D869:M869"/>
    <mergeCell ref="N869:Q869"/>
    <mergeCell ref="R869:U869"/>
    <mergeCell ref="V869:Y869"/>
    <mergeCell ref="Z869:AC869"/>
    <mergeCell ref="R870:U870"/>
    <mergeCell ref="V870:Y870"/>
    <mergeCell ref="Z870:AC870"/>
    <mergeCell ref="D871:M871"/>
    <mergeCell ref="D867:M867"/>
    <mergeCell ref="N867:Q867"/>
    <mergeCell ref="R867:U867"/>
    <mergeCell ref="D876:M876"/>
    <mergeCell ref="N876:Q876"/>
    <mergeCell ref="R876:U876"/>
    <mergeCell ref="V876:Y876"/>
    <mergeCell ref="Z876:AC876"/>
    <mergeCell ref="D875:M875"/>
    <mergeCell ref="N875:Q875"/>
    <mergeCell ref="R875:U875"/>
    <mergeCell ref="V875:Y875"/>
    <mergeCell ref="Z875:AC875"/>
    <mergeCell ref="N871:Q871"/>
    <mergeCell ref="R871:U871"/>
    <mergeCell ref="V871:Y871"/>
    <mergeCell ref="Z871:AC871"/>
    <mergeCell ref="V867:Y867"/>
    <mergeCell ref="Z867:AC867"/>
    <mergeCell ref="Z844:AC844"/>
    <mergeCell ref="Z845:AC845"/>
    <mergeCell ref="Z846:AC846"/>
    <mergeCell ref="Z847:AC847"/>
    <mergeCell ref="Z848:AC848"/>
    <mergeCell ref="Z849:AC849"/>
    <mergeCell ref="Z850:AC850"/>
    <mergeCell ref="V847:Y847"/>
    <mergeCell ref="V848:Y848"/>
    <mergeCell ref="V837:Y837"/>
    <mergeCell ref="V838:Y838"/>
    <mergeCell ref="V839:Y839"/>
    <mergeCell ref="V840:Y840"/>
    <mergeCell ref="V842:Y842"/>
    <mergeCell ref="Z841:AC841"/>
    <mergeCell ref="D877:M877"/>
    <mergeCell ref="N877:Q877"/>
    <mergeCell ref="R877:U877"/>
    <mergeCell ref="V877:Y877"/>
    <mergeCell ref="Z877:AC877"/>
    <mergeCell ref="D863:M863"/>
    <mergeCell ref="N863:Q863"/>
    <mergeCell ref="R863:U863"/>
    <mergeCell ref="V863:Y863"/>
    <mergeCell ref="Z863:AC863"/>
    <mergeCell ref="D864:M864"/>
    <mergeCell ref="N864:Q864"/>
    <mergeCell ref="R864:U864"/>
    <mergeCell ref="V864:Y864"/>
    <mergeCell ref="Z864:AC864"/>
    <mergeCell ref="D868:M868"/>
    <mergeCell ref="N868:Q868"/>
    <mergeCell ref="D852:M852"/>
    <mergeCell ref="D851:M851"/>
    <mergeCell ref="D850:M850"/>
    <mergeCell ref="D849:M849"/>
    <mergeCell ref="D848:M848"/>
    <mergeCell ref="D847:M847"/>
    <mergeCell ref="D846:M846"/>
    <mergeCell ref="D845:M845"/>
    <mergeCell ref="D844:M844"/>
    <mergeCell ref="D843:M843"/>
    <mergeCell ref="D842:M842"/>
    <mergeCell ref="D840:M840"/>
    <mergeCell ref="D839:M839"/>
    <mergeCell ref="D838:M838"/>
    <mergeCell ref="D837:M837"/>
    <mergeCell ref="V849:Y849"/>
    <mergeCell ref="V850:Y850"/>
    <mergeCell ref="V851:Y851"/>
    <mergeCell ref="V852:Y852"/>
    <mergeCell ref="R844:U844"/>
    <mergeCell ref="R845:U845"/>
    <mergeCell ref="R846:U846"/>
    <mergeCell ref="R847:U847"/>
    <mergeCell ref="R848:U848"/>
    <mergeCell ref="R849:U849"/>
    <mergeCell ref="R850:U850"/>
    <mergeCell ref="R851:U851"/>
    <mergeCell ref="R852:U852"/>
    <mergeCell ref="R839:U839"/>
    <mergeCell ref="R840:U840"/>
    <mergeCell ref="R842:U842"/>
    <mergeCell ref="R843:U843"/>
    <mergeCell ref="D836:M836"/>
    <mergeCell ref="N833:Q833"/>
    <mergeCell ref="X538:AB538"/>
    <mergeCell ref="AC538:AG538"/>
    <mergeCell ref="I536:M536"/>
    <mergeCell ref="N536:R536"/>
    <mergeCell ref="S536:W536"/>
    <mergeCell ref="X536:AB536"/>
    <mergeCell ref="AC536:AG536"/>
    <mergeCell ref="D530:AG530"/>
    <mergeCell ref="D532:H533"/>
    <mergeCell ref="I532:AG532"/>
    <mergeCell ref="I533:M533"/>
    <mergeCell ref="N533:R533"/>
    <mergeCell ref="S533:W533"/>
    <mergeCell ref="N848:Q848"/>
    <mergeCell ref="N847:Q847"/>
    <mergeCell ref="N846:Q846"/>
    <mergeCell ref="N845:Q845"/>
    <mergeCell ref="N844:Q844"/>
    <mergeCell ref="V843:Y843"/>
    <mergeCell ref="S538:W538"/>
    <mergeCell ref="D738:M738"/>
    <mergeCell ref="AD848:AG848"/>
    <mergeCell ref="Z836:AC836"/>
    <mergeCell ref="Z837:AC837"/>
    <mergeCell ref="Z838:AC838"/>
    <mergeCell ref="Z839:AC839"/>
    <mergeCell ref="Z840:AC840"/>
    <mergeCell ref="Z842:AC842"/>
    <mergeCell ref="Z843:AC843"/>
    <mergeCell ref="D260:I260"/>
    <mergeCell ref="D256:I257"/>
    <mergeCell ref="N738:W738"/>
    <mergeCell ref="D489:R489"/>
    <mergeCell ref="S489:AG489"/>
    <mergeCell ref="D491:R491"/>
    <mergeCell ref="D490:R490"/>
    <mergeCell ref="S491:AG491"/>
    <mergeCell ref="S490:AG490"/>
    <mergeCell ref="R522:AG522"/>
    <mergeCell ref="D510:AG511"/>
    <mergeCell ref="D504:O504"/>
    <mergeCell ref="P504:X504"/>
    <mergeCell ref="D502:O502"/>
    <mergeCell ref="P502:X502"/>
    <mergeCell ref="D503:O503"/>
    <mergeCell ref="P503:X503"/>
    <mergeCell ref="Y502:AG502"/>
    <mergeCell ref="D512:AG512"/>
    <mergeCell ref="D525:Q525"/>
    <mergeCell ref="D524:Q524"/>
    <mergeCell ref="D523:Q523"/>
    <mergeCell ref="D522:Q522"/>
    <mergeCell ref="D521:Q521"/>
    <mergeCell ref="D520:Q520"/>
    <mergeCell ref="D519:Q519"/>
    <mergeCell ref="D518:Q518"/>
    <mergeCell ref="D517:Q517"/>
    <mergeCell ref="D516:Q516"/>
    <mergeCell ref="D515:Q515"/>
    <mergeCell ref="D514:Q514"/>
    <mergeCell ref="R524:AG524"/>
    <mergeCell ref="D9:AG11"/>
    <mergeCell ref="D12:AG13"/>
    <mergeCell ref="X533:AB533"/>
    <mergeCell ref="D31:M31"/>
    <mergeCell ref="N31:R31"/>
    <mergeCell ref="S31:W31"/>
    <mergeCell ref="X31:AB31"/>
    <mergeCell ref="AC31:AG31"/>
    <mergeCell ref="D36:AG37"/>
    <mergeCell ref="D39:AG39"/>
    <mergeCell ref="D41:AG41"/>
    <mergeCell ref="D67:N67"/>
    <mergeCell ref="O66:S66"/>
    <mergeCell ref="D57:AG58"/>
    <mergeCell ref="D62:AG64"/>
    <mergeCell ref="T67:X67"/>
    <mergeCell ref="O67:S67"/>
    <mergeCell ref="M461:S461"/>
    <mergeCell ref="T461:Z461"/>
    <mergeCell ref="M462:S462"/>
    <mergeCell ref="T462:Z462"/>
    <mergeCell ref="D250:I250"/>
    <mergeCell ref="D249:I249"/>
    <mergeCell ref="J250:L250"/>
    <mergeCell ref="M250:O250"/>
    <mergeCell ref="S267:U267"/>
    <mergeCell ref="V267:X267"/>
    <mergeCell ref="Y67:AC67"/>
    <mergeCell ref="D81:AG81"/>
    <mergeCell ref="D83:AG84"/>
    <mergeCell ref="D46:AG47"/>
    <mergeCell ref="AB265:AD265"/>
    <mergeCell ref="Y23:AG23"/>
    <mergeCell ref="Y22:AG22"/>
    <mergeCell ref="Y21:AG21"/>
    <mergeCell ref="Y20:AG20"/>
    <mergeCell ref="P20:X20"/>
    <mergeCell ref="P23:X23"/>
    <mergeCell ref="P22:X22"/>
    <mergeCell ref="P21:X21"/>
    <mergeCell ref="D20:O20"/>
    <mergeCell ref="D23:O23"/>
    <mergeCell ref="D22:O22"/>
    <mergeCell ref="D21:O21"/>
    <mergeCell ref="D26:AG27"/>
    <mergeCell ref="D29:M30"/>
    <mergeCell ref="N29:W29"/>
    <mergeCell ref="X29:AB30"/>
    <mergeCell ref="AC29:AG30"/>
    <mergeCell ref="N30:R30"/>
    <mergeCell ref="S30:W30"/>
    <mergeCell ref="D49:AG50"/>
    <mergeCell ref="T66:X66"/>
    <mergeCell ref="Y66:AC66"/>
    <mergeCell ref="D32:M32"/>
    <mergeCell ref="N32:R32"/>
    <mergeCell ref="S32:W32"/>
    <mergeCell ref="X32:AB32"/>
    <mergeCell ref="AC32:AG32"/>
    <mergeCell ref="O92:S92"/>
    <mergeCell ref="T92:X92"/>
    <mergeCell ref="Y92:AC92"/>
    <mergeCell ref="D69:AG70"/>
    <mergeCell ref="D74:AG75"/>
    <mergeCell ref="D78:AG79"/>
    <mergeCell ref="D97:N97"/>
    <mergeCell ref="O97:S97"/>
    <mergeCell ref="T97:X97"/>
    <mergeCell ref="Y97:AC97"/>
    <mergeCell ref="D88:AG90"/>
    <mergeCell ref="D99:AG100"/>
    <mergeCell ref="D95:N95"/>
    <mergeCell ref="O95:S95"/>
    <mergeCell ref="T95:X95"/>
    <mergeCell ref="Y95:AC95"/>
    <mergeCell ref="D96:N96"/>
    <mergeCell ref="O96:S96"/>
    <mergeCell ref="T96:X96"/>
    <mergeCell ref="Y96:AC96"/>
    <mergeCell ref="D93:N93"/>
    <mergeCell ref="O93:S93"/>
    <mergeCell ref="T93:X93"/>
    <mergeCell ref="Y93:AC93"/>
    <mergeCell ref="D94:N94"/>
    <mergeCell ref="O94:S94"/>
    <mergeCell ref="T94:X94"/>
    <mergeCell ref="Y94:AC94"/>
    <mergeCell ref="D129:AG130"/>
    <mergeCell ref="D134:AG135"/>
    <mergeCell ref="D139:AG140"/>
    <mergeCell ref="D142:AG143"/>
    <mergeCell ref="D147:AG148"/>
    <mergeCell ref="D150:AG151"/>
    <mergeCell ref="D114:AG116"/>
    <mergeCell ref="D118:AG119"/>
    <mergeCell ref="D105:AG105"/>
    <mergeCell ref="D107:AG108"/>
    <mergeCell ref="D109:AG110"/>
    <mergeCell ref="D121:AG121"/>
    <mergeCell ref="AB232:AD232"/>
    <mergeCell ref="Y232:AA232"/>
    <mergeCell ref="V232:X232"/>
    <mergeCell ref="S232:U232"/>
    <mergeCell ref="P232:R232"/>
    <mergeCell ref="M232:O232"/>
    <mergeCell ref="J231:AG231"/>
    <mergeCell ref="D125:AG127"/>
    <mergeCell ref="D155:AG156"/>
    <mergeCell ref="D160:AG161"/>
    <mergeCell ref="D163:AG165"/>
    <mergeCell ref="D167:AG167"/>
    <mergeCell ref="D171:AG172"/>
    <mergeCell ref="D174:AG175"/>
    <mergeCell ref="D177:AG177"/>
    <mergeCell ref="D181:AG182"/>
    <mergeCell ref="D195:AG197"/>
    <mergeCell ref="D201:AG203"/>
    <mergeCell ref="E205:AG206"/>
    <mergeCell ref="E208:AG209"/>
    <mergeCell ref="V235:X235"/>
    <mergeCell ref="V236:X236"/>
    <mergeCell ref="Y249:AA249"/>
    <mergeCell ref="AB249:AD249"/>
    <mergeCell ref="D243:I243"/>
    <mergeCell ref="J234:L234"/>
    <mergeCell ref="M234:O234"/>
    <mergeCell ref="M235:O235"/>
    <mergeCell ref="M236:O236"/>
    <mergeCell ref="M237:O237"/>
    <mergeCell ref="M238:O238"/>
    <mergeCell ref="J244:L244"/>
    <mergeCell ref="M244:O244"/>
    <mergeCell ref="P244:R244"/>
    <mergeCell ref="J243:L243"/>
    <mergeCell ref="M243:O243"/>
    <mergeCell ref="P243:R243"/>
    <mergeCell ref="D245:AG245"/>
    <mergeCell ref="AB243:AD243"/>
    <mergeCell ref="AE243:AG243"/>
    <mergeCell ref="AE237:AG237"/>
    <mergeCell ref="AB244:AD244"/>
    <mergeCell ref="Y244:AA244"/>
    <mergeCell ref="Y234:AA234"/>
    <mergeCell ref="Y235:AA235"/>
    <mergeCell ref="J240:L240"/>
    <mergeCell ref="J241:L241"/>
    <mergeCell ref="J242:L242"/>
    <mergeCell ref="Y240:AA240"/>
    <mergeCell ref="Y241:AA241"/>
    <mergeCell ref="Y242:AA242"/>
    <mergeCell ref="D238:I238"/>
    <mergeCell ref="E211:AG211"/>
    <mergeCell ref="D213:AG213"/>
    <mergeCell ref="D186:AG186"/>
    <mergeCell ref="E188:AG189"/>
    <mergeCell ref="E191:AG193"/>
    <mergeCell ref="D231:I232"/>
    <mergeCell ref="J232:L232"/>
    <mergeCell ref="AE232:AG232"/>
    <mergeCell ref="D236:I236"/>
    <mergeCell ref="AE234:AG234"/>
    <mergeCell ref="D218:AG218"/>
    <mergeCell ref="D217:AG217"/>
    <mergeCell ref="D233:AG233"/>
    <mergeCell ref="D235:I235"/>
    <mergeCell ref="AE240:AG240"/>
    <mergeCell ref="AE241:AG241"/>
    <mergeCell ref="AE242:AG242"/>
    <mergeCell ref="M240:O240"/>
    <mergeCell ref="M241:O241"/>
    <mergeCell ref="M242:O242"/>
    <mergeCell ref="P240:R240"/>
    <mergeCell ref="P241:R241"/>
    <mergeCell ref="P242:R242"/>
    <mergeCell ref="S240:U240"/>
    <mergeCell ref="S241:U241"/>
    <mergeCell ref="S242:U242"/>
    <mergeCell ref="AE236:AG236"/>
    <mergeCell ref="AE235:AG235"/>
    <mergeCell ref="D241:I241"/>
    <mergeCell ref="D240:I240"/>
    <mergeCell ref="D234:I234"/>
    <mergeCell ref="J236:L236"/>
    <mergeCell ref="D310:G310"/>
    <mergeCell ref="D297:G297"/>
    <mergeCell ref="D330:G330"/>
    <mergeCell ref="D329:G329"/>
    <mergeCell ref="AE262:AG262"/>
    <mergeCell ref="AE261:AG261"/>
    <mergeCell ref="D239:AG239"/>
    <mergeCell ref="AF303:AH303"/>
    <mergeCell ref="AF301:AH301"/>
    <mergeCell ref="AF298:AH298"/>
    <mergeCell ref="AB252:AD252"/>
    <mergeCell ref="AB253:AD253"/>
    <mergeCell ref="V253:X253"/>
    <mergeCell ref="Y252:AA252"/>
    <mergeCell ref="Y253:AA253"/>
    <mergeCell ref="J260:L260"/>
    <mergeCell ref="M260:O260"/>
    <mergeCell ref="P260:R260"/>
    <mergeCell ref="S260:U260"/>
    <mergeCell ref="V260:X260"/>
    <mergeCell ref="Y260:AA260"/>
    <mergeCell ref="AB260:AD260"/>
    <mergeCell ref="P250:R250"/>
    <mergeCell ref="D248:I248"/>
    <mergeCell ref="D247:I247"/>
    <mergeCell ref="D253:I253"/>
    <mergeCell ref="D252:I252"/>
    <mergeCell ref="P253:R253"/>
    <mergeCell ref="S252:U252"/>
    <mergeCell ref="S259:U259"/>
    <mergeCell ref="AE248:AG248"/>
    <mergeCell ref="AE247:AG247"/>
    <mergeCell ref="D237:I237"/>
    <mergeCell ref="S244:U244"/>
    <mergeCell ref="V240:X240"/>
    <mergeCell ref="V241:X241"/>
    <mergeCell ref="V242:X242"/>
    <mergeCell ref="V244:X244"/>
    <mergeCell ref="S246:U246"/>
    <mergeCell ref="S247:U247"/>
    <mergeCell ref="Y250:AA250"/>
    <mergeCell ref="AB246:AD246"/>
    <mergeCell ref="AB247:AD247"/>
    <mergeCell ref="J249:L249"/>
    <mergeCell ref="D261:I261"/>
    <mergeCell ref="J261:L261"/>
    <mergeCell ref="M261:O261"/>
    <mergeCell ref="P261:R261"/>
    <mergeCell ref="P252:R252"/>
    <mergeCell ref="V259:X259"/>
    <mergeCell ref="Y259:AA259"/>
    <mergeCell ref="AB259:AD259"/>
    <mergeCell ref="D258:AG258"/>
    <mergeCell ref="D259:I259"/>
    <mergeCell ref="J259:L259"/>
    <mergeCell ref="M259:O259"/>
    <mergeCell ref="P259:R259"/>
    <mergeCell ref="AB250:AD250"/>
    <mergeCell ref="AB240:AD240"/>
    <mergeCell ref="AB241:AD241"/>
    <mergeCell ref="AB242:AD242"/>
    <mergeCell ref="AE253:AG253"/>
    <mergeCell ref="AE252:AG252"/>
    <mergeCell ref="AE250:AG250"/>
    <mergeCell ref="D397:R397"/>
    <mergeCell ref="S397:AG397"/>
    <mergeCell ref="D345:R345"/>
    <mergeCell ref="S345:AG345"/>
    <mergeCell ref="D346:R346"/>
    <mergeCell ref="S346:AG346"/>
    <mergeCell ref="D403:J404"/>
    <mergeCell ref="K403:AG403"/>
    <mergeCell ref="K404:N404"/>
    <mergeCell ref="O404:R404"/>
    <mergeCell ref="S404:W404"/>
    <mergeCell ref="X404:AB404"/>
    <mergeCell ref="AC404:AG404"/>
    <mergeCell ref="D398:R398"/>
    <mergeCell ref="S398:AG398"/>
    <mergeCell ref="D401:AG401"/>
    <mergeCell ref="D359:AH359"/>
    <mergeCell ref="D360:G360"/>
    <mergeCell ref="H360:J360"/>
    <mergeCell ref="K360:M360"/>
    <mergeCell ref="N360:P360"/>
    <mergeCell ref="Q360:S360"/>
    <mergeCell ref="T360:V360"/>
    <mergeCell ref="D396:R396"/>
    <mergeCell ref="S396:AG396"/>
    <mergeCell ref="D364:G364"/>
    <mergeCell ref="H364:J364"/>
    <mergeCell ref="K364:M364"/>
    <mergeCell ref="N364:P364"/>
    <mergeCell ref="Q364:S364"/>
    <mergeCell ref="T364:V364"/>
    <mergeCell ref="W364:Y364"/>
    <mergeCell ref="D407:J407"/>
    <mergeCell ref="D406:J406"/>
    <mergeCell ref="K408:N408"/>
    <mergeCell ref="K407:N407"/>
    <mergeCell ref="K406:N406"/>
    <mergeCell ref="O408:R408"/>
    <mergeCell ref="O407:R407"/>
    <mergeCell ref="O406:R406"/>
    <mergeCell ref="D411:J411"/>
    <mergeCell ref="K411:N411"/>
    <mergeCell ref="O411:R411"/>
    <mergeCell ref="S411:W411"/>
    <mergeCell ref="X411:AB411"/>
    <mergeCell ref="AC411:AG411"/>
    <mergeCell ref="AC408:AG408"/>
    <mergeCell ref="AC407:AG407"/>
    <mergeCell ref="AC406:AG406"/>
    <mergeCell ref="D409:AG409"/>
    <mergeCell ref="D410:J410"/>
    <mergeCell ref="K410:N410"/>
    <mergeCell ref="O410:R410"/>
    <mergeCell ref="S410:W410"/>
    <mergeCell ref="X410:AB410"/>
    <mergeCell ref="AC410:AG410"/>
    <mergeCell ref="S408:W408"/>
    <mergeCell ref="S407:W407"/>
    <mergeCell ref="S406:W406"/>
    <mergeCell ref="X408:AB408"/>
    <mergeCell ref="X407:AB407"/>
    <mergeCell ref="X406:AB406"/>
    <mergeCell ref="D451:L451"/>
    <mergeCell ref="D413:AG413"/>
    <mergeCell ref="K414:N414"/>
    <mergeCell ref="D412:J412"/>
    <mergeCell ref="K412:N412"/>
    <mergeCell ref="O412:R412"/>
    <mergeCell ref="S412:W412"/>
    <mergeCell ref="X412:AB412"/>
    <mergeCell ref="AC412:AG412"/>
    <mergeCell ref="O414:R414"/>
    <mergeCell ref="S414:W414"/>
    <mergeCell ref="X414:AB414"/>
    <mergeCell ref="AC414:AG414"/>
    <mergeCell ref="K415:N415"/>
    <mergeCell ref="O415:R415"/>
    <mergeCell ref="S415:W415"/>
    <mergeCell ref="X415:AB415"/>
    <mergeCell ref="AC415:AG415"/>
    <mergeCell ref="X418:AB418"/>
    <mergeCell ref="AC418:AG418"/>
    <mergeCell ref="K416:N416"/>
    <mergeCell ref="O416:R416"/>
    <mergeCell ref="S416:W416"/>
    <mergeCell ref="K420:N420"/>
    <mergeCell ref="O420:R420"/>
    <mergeCell ref="S420:W420"/>
    <mergeCell ref="X420:AB420"/>
    <mergeCell ref="AC420:AG420"/>
    <mergeCell ref="D419:J419"/>
    <mergeCell ref="D425:AG426"/>
    <mergeCell ref="D420:J420"/>
    <mergeCell ref="D416:J416"/>
    <mergeCell ref="K419:N419"/>
    <mergeCell ref="O419:R419"/>
    <mergeCell ref="S419:W419"/>
    <mergeCell ref="X419:AB419"/>
    <mergeCell ref="AC419:AG419"/>
    <mergeCell ref="D736:M737"/>
    <mergeCell ref="N736:W737"/>
    <mergeCell ref="X736:AG737"/>
    <mergeCell ref="T464:Z464"/>
    <mergeCell ref="AA464:AG464"/>
    <mergeCell ref="X479:AG479"/>
    <mergeCell ref="D472:M472"/>
    <mergeCell ref="N472:W472"/>
    <mergeCell ref="X472:AG472"/>
    <mergeCell ref="D501:O501"/>
    <mergeCell ref="P501:X501"/>
    <mergeCell ref="Y501:AG501"/>
    <mergeCell ref="D500:O500"/>
    <mergeCell ref="P500:X500"/>
    <mergeCell ref="Y500:AG500"/>
    <mergeCell ref="Y499:AG499"/>
    <mergeCell ref="AD611:AG611"/>
    <mergeCell ref="AD613:AG613"/>
    <mergeCell ref="D444:AG444"/>
    <mergeCell ref="D446:AG446"/>
    <mergeCell ref="AA448:AG448"/>
    <mergeCell ref="T448:Z448"/>
    <mergeCell ref="M448:S448"/>
    <mergeCell ref="D448:L448"/>
    <mergeCell ref="D620:J620"/>
    <mergeCell ref="K620:M620"/>
    <mergeCell ref="R621:U621"/>
    <mergeCell ref="V805:Y805"/>
    <mergeCell ref="Z805:AC805"/>
    <mergeCell ref="AD805:AG805"/>
    <mergeCell ref="D802:I802"/>
    <mergeCell ref="D801:I801"/>
    <mergeCell ref="D799:I799"/>
    <mergeCell ref="T450:Z450"/>
    <mergeCell ref="M455:S455"/>
    <mergeCell ref="M454:S454"/>
    <mergeCell ref="M453:S453"/>
    <mergeCell ref="M452:S452"/>
    <mergeCell ref="T453:Z453"/>
    <mergeCell ref="X738:AG738"/>
    <mergeCell ref="D739:M739"/>
    <mergeCell ref="N739:W739"/>
    <mergeCell ref="X739:AG739"/>
    <mergeCell ref="V621:Y621"/>
    <mergeCell ref="Z621:AC621"/>
    <mergeCell ref="D481:M481"/>
    <mergeCell ref="N481:W481"/>
    <mergeCell ref="T463:Z463"/>
    <mergeCell ref="M463:S463"/>
    <mergeCell ref="N470:W470"/>
    <mergeCell ref="X470:AG470"/>
    <mergeCell ref="D471:M471"/>
    <mergeCell ref="N471:W471"/>
    <mergeCell ref="X471:AG471"/>
    <mergeCell ref="D466:AG466"/>
    <mergeCell ref="N469:W469"/>
    <mergeCell ref="X469:AG469"/>
    <mergeCell ref="M464:S464"/>
    <mergeCell ref="D452:L452"/>
    <mergeCell ref="Y787:AG787"/>
    <mergeCell ref="D786:O786"/>
    <mergeCell ref="J794:M794"/>
    <mergeCell ref="V796:Y796"/>
    <mergeCell ref="Z796:AC796"/>
    <mergeCell ref="V792:AG793"/>
    <mergeCell ref="J792:U793"/>
    <mergeCell ref="D797:I797"/>
    <mergeCell ref="D766:M767"/>
    <mergeCell ref="N766:W767"/>
    <mergeCell ref="X766:AG767"/>
    <mergeCell ref="D787:O787"/>
    <mergeCell ref="D782:O782"/>
    <mergeCell ref="P784:X784"/>
    <mergeCell ref="Z795:AC795"/>
    <mergeCell ref="D497:AG497"/>
    <mergeCell ref="D499:O499"/>
    <mergeCell ref="P499:X499"/>
    <mergeCell ref="N645:W645"/>
    <mergeCell ref="D642:M642"/>
    <mergeCell ref="R523:AG523"/>
    <mergeCell ref="R521:AG521"/>
    <mergeCell ref="R520:AG520"/>
    <mergeCell ref="R519:AG519"/>
    <mergeCell ref="R518:AG518"/>
    <mergeCell ref="R517:AG517"/>
    <mergeCell ref="R516:AG516"/>
    <mergeCell ref="R515:AG515"/>
    <mergeCell ref="R514:AG514"/>
    <mergeCell ref="R525:AG525"/>
    <mergeCell ref="AC533:AG533"/>
    <mergeCell ref="X555:AG555"/>
    <mergeCell ref="AE246:AG246"/>
    <mergeCell ref="AE244:AG244"/>
    <mergeCell ref="AE238:AG238"/>
    <mergeCell ref="D619:AG619"/>
    <mergeCell ref="X599:AG599"/>
    <mergeCell ref="X598:AG598"/>
    <mergeCell ref="AF316:AH316"/>
    <mergeCell ref="X416:AB416"/>
    <mergeCell ref="AC416:AG416"/>
    <mergeCell ref="D417:AG417"/>
    <mergeCell ref="D418:J418"/>
    <mergeCell ref="K418:N418"/>
    <mergeCell ref="N618:Q618"/>
    <mergeCell ref="R618:U618"/>
    <mergeCell ref="V618:Y618"/>
    <mergeCell ref="Z618:AC618"/>
    <mergeCell ref="AD618:AG618"/>
    <mergeCell ref="D449:AG449"/>
    <mergeCell ref="AF311:AH311"/>
    <mergeCell ref="K387:M387"/>
    <mergeCell ref="N387:P387"/>
    <mergeCell ref="Q387:S387"/>
    <mergeCell ref="T387:V387"/>
    <mergeCell ref="AF310:AH310"/>
    <mergeCell ref="AF309:AH309"/>
    <mergeCell ref="T451:Z451"/>
    <mergeCell ref="Y503:AG503"/>
    <mergeCell ref="X603:AG603"/>
    <mergeCell ref="AC544:AG544"/>
    <mergeCell ref="AC543:AG543"/>
    <mergeCell ref="T432:AG432"/>
    <mergeCell ref="D543:H543"/>
    <mergeCell ref="AD621:AG621"/>
    <mergeCell ref="AF322:AH322"/>
    <mergeCell ref="W387:Y387"/>
    <mergeCell ref="Z387:AB387"/>
    <mergeCell ref="AC387:AE387"/>
    <mergeCell ref="AF387:AH387"/>
    <mergeCell ref="D341:G341"/>
    <mergeCell ref="D338:G338"/>
    <mergeCell ref="D387:G387"/>
    <mergeCell ref="H387:J387"/>
    <mergeCell ref="D392:G392"/>
    <mergeCell ref="D458:L458"/>
    <mergeCell ref="D459:L459"/>
    <mergeCell ref="M450:S450"/>
    <mergeCell ref="AA455:AG455"/>
    <mergeCell ref="AA454:AG454"/>
    <mergeCell ref="AA453:AG453"/>
    <mergeCell ref="D453:L453"/>
    <mergeCell ref="D334:G334"/>
    <mergeCell ref="D438:AG438"/>
    <mergeCell ref="D457:L457"/>
    <mergeCell ref="M457:S457"/>
    <mergeCell ref="T457:Z457"/>
    <mergeCell ref="D331:G331"/>
    <mergeCell ref="O418:R418"/>
    <mergeCell ref="S418:W418"/>
    <mergeCell ref="N468:AG468"/>
    <mergeCell ref="D405:AG405"/>
    <mergeCell ref="D408:J408"/>
    <mergeCell ref="D428:AG429"/>
    <mergeCell ref="D431:S431"/>
    <mergeCell ref="T431:AG431"/>
    <mergeCell ref="N803:Q803"/>
    <mergeCell ref="R803:U803"/>
    <mergeCell ref="V803:Y803"/>
    <mergeCell ref="Z803:AC803"/>
    <mergeCell ref="J804:M804"/>
    <mergeCell ref="N804:Q804"/>
    <mergeCell ref="R804:U804"/>
    <mergeCell ref="X755:AG755"/>
    <mergeCell ref="D658:I658"/>
    <mergeCell ref="D707:M707"/>
    <mergeCell ref="D705:M706"/>
    <mergeCell ref="D683:AG683"/>
    <mergeCell ref="P787:X787"/>
    <mergeCell ref="N744:W744"/>
    <mergeCell ref="D751:M751"/>
    <mergeCell ref="N796:Q796"/>
    <mergeCell ref="R796:U796"/>
    <mergeCell ref="X768:AG768"/>
    <mergeCell ref="R800:U800"/>
    <mergeCell ref="V800:Y800"/>
    <mergeCell ref="X751:AG751"/>
    <mergeCell ref="D752:M752"/>
    <mergeCell ref="N752:W752"/>
    <mergeCell ref="X752:AG752"/>
    <mergeCell ref="D675:I676"/>
    <mergeCell ref="J801:M801"/>
    <mergeCell ref="N801:Q801"/>
    <mergeCell ref="R801:U801"/>
    <mergeCell ref="V801:Y801"/>
    <mergeCell ref="Z801:AC801"/>
    <mergeCell ref="N762:W762"/>
    <mergeCell ref="X762:AG762"/>
    <mergeCell ref="M818:Q818"/>
    <mergeCell ref="R818:Y818"/>
    <mergeCell ref="Z818:AG818"/>
    <mergeCell ref="Z816:AG816"/>
    <mergeCell ref="D813:AG813"/>
    <mergeCell ref="D815:L816"/>
    <mergeCell ref="M815:Q816"/>
    <mergeCell ref="D810:AG810"/>
    <mergeCell ref="J806:M806"/>
    <mergeCell ref="N806:Q806"/>
    <mergeCell ref="M819:Q819"/>
    <mergeCell ref="R819:Y819"/>
    <mergeCell ref="Z819:AG819"/>
    <mergeCell ref="D761:M761"/>
    <mergeCell ref="N761:W761"/>
    <mergeCell ref="X761:AG761"/>
    <mergeCell ref="D762:M762"/>
    <mergeCell ref="N800:Q800"/>
    <mergeCell ref="Z794:AC794"/>
    <mergeCell ref="J795:M795"/>
    <mergeCell ref="N795:Q795"/>
    <mergeCell ref="R795:U795"/>
    <mergeCell ref="V795:Y795"/>
    <mergeCell ref="D768:M768"/>
    <mergeCell ref="N768:W768"/>
    <mergeCell ref="X769:AG769"/>
    <mergeCell ref="D770:M770"/>
    <mergeCell ref="J797:M797"/>
    <mergeCell ref="N797:Q797"/>
    <mergeCell ref="R797:U797"/>
    <mergeCell ref="D785:O785"/>
    <mergeCell ref="J800:M800"/>
    <mergeCell ref="D414:J414"/>
    <mergeCell ref="T452:Z452"/>
    <mergeCell ref="N753:W753"/>
    <mergeCell ref="N743:W743"/>
    <mergeCell ref="AD677:AG677"/>
    <mergeCell ref="X640:AG640"/>
    <mergeCell ref="D677:I677"/>
    <mergeCell ref="D432:S432"/>
    <mergeCell ref="N749:W749"/>
    <mergeCell ref="D750:M750"/>
    <mergeCell ref="N750:W750"/>
    <mergeCell ref="N751:W751"/>
    <mergeCell ref="AD678:AG678"/>
    <mergeCell ref="D679:I679"/>
    <mergeCell ref="D678:I678"/>
    <mergeCell ref="X750:AG750"/>
    <mergeCell ref="N741:W741"/>
    <mergeCell ref="X753:AG753"/>
    <mergeCell ref="Y504:AG504"/>
    <mergeCell ref="X741:AG741"/>
    <mergeCell ref="D749:M749"/>
    <mergeCell ref="D744:M744"/>
    <mergeCell ref="D743:M743"/>
    <mergeCell ref="D742:M742"/>
    <mergeCell ref="D696:M696"/>
    <mergeCell ref="D695:M695"/>
    <mergeCell ref="T458:Z458"/>
    <mergeCell ref="M459:S459"/>
    <mergeCell ref="T459:Z459"/>
    <mergeCell ref="AA459:AG459"/>
    <mergeCell ref="D454:L454"/>
    <mergeCell ref="N742:W742"/>
    <mergeCell ref="N873:Q873"/>
    <mergeCell ref="R873:U873"/>
    <mergeCell ref="V873:Y873"/>
    <mergeCell ref="Z873:AC873"/>
    <mergeCell ref="AD863:AG863"/>
    <mergeCell ref="D878:M878"/>
    <mergeCell ref="N794:Q794"/>
    <mergeCell ref="R794:U794"/>
    <mergeCell ref="V794:Y794"/>
    <mergeCell ref="J675:Q675"/>
    <mergeCell ref="R675:Y675"/>
    <mergeCell ref="Z675:AG675"/>
    <mergeCell ref="AD797:AG797"/>
    <mergeCell ref="AD796:AG796"/>
    <mergeCell ref="AD795:AG795"/>
    <mergeCell ref="AD794:AG794"/>
    <mergeCell ref="Y782:AG782"/>
    <mergeCell ref="AD803:AG803"/>
    <mergeCell ref="AD802:AG802"/>
    <mergeCell ref="AD801:AG801"/>
    <mergeCell ref="AD800:AG800"/>
    <mergeCell ref="AD799:AG799"/>
    <mergeCell ref="AD798:AG798"/>
    <mergeCell ref="X760:AG760"/>
    <mergeCell ref="X759:AG759"/>
    <mergeCell ref="X758:AG758"/>
    <mergeCell ref="D760:M760"/>
    <mergeCell ref="N760:W760"/>
    <mergeCell ref="V804:Y804"/>
    <mergeCell ref="D820:L820"/>
    <mergeCell ref="M820:Q820"/>
    <mergeCell ref="R820:Y820"/>
    <mergeCell ref="N870:Q870"/>
    <mergeCell ref="AD862:AG862"/>
    <mergeCell ref="AD861:AG861"/>
    <mergeCell ref="AD860:AG860"/>
    <mergeCell ref="AD859:AG859"/>
    <mergeCell ref="AD841:AG841"/>
    <mergeCell ref="AD833:AG833"/>
    <mergeCell ref="D433:S433"/>
    <mergeCell ref="T433:AG433"/>
    <mergeCell ref="AD878:AG878"/>
    <mergeCell ref="AD877:AG877"/>
    <mergeCell ref="AD876:AG876"/>
    <mergeCell ref="AD875:AG875"/>
    <mergeCell ref="AD874:AG874"/>
    <mergeCell ref="AD873:AG873"/>
    <mergeCell ref="AD872:AG872"/>
    <mergeCell ref="AD871:AG871"/>
    <mergeCell ref="AD870:AG870"/>
    <mergeCell ref="D870:M870"/>
    <mergeCell ref="D874:M874"/>
    <mergeCell ref="N874:Q874"/>
    <mergeCell ref="R874:U874"/>
    <mergeCell ref="V874:Y874"/>
    <mergeCell ref="Z874:AC874"/>
    <mergeCell ref="D872:M872"/>
    <mergeCell ref="N872:Q872"/>
    <mergeCell ref="R872:U872"/>
    <mergeCell ref="D798:I798"/>
    <mergeCell ref="D800:I800"/>
    <mergeCell ref="V872:Y872"/>
    <mergeCell ref="Z872:AC872"/>
    <mergeCell ref="D873:M873"/>
    <mergeCell ref="AD804:AG804"/>
    <mergeCell ref="D784:O784"/>
    <mergeCell ref="D783:O783"/>
    <mergeCell ref="R837:U837"/>
    <mergeCell ref="R838:U838"/>
    <mergeCell ref="AD834:AG834"/>
    <mergeCell ref="AD835:AG835"/>
    <mergeCell ref="D309:G309"/>
    <mergeCell ref="D307:G307"/>
    <mergeCell ref="AE271:AG271"/>
    <mergeCell ref="AE267:AG267"/>
    <mergeCell ref="AE266:AG266"/>
    <mergeCell ref="AE265:AG265"/>
    <mergeCell ref="N878:Q878"/>
    <mergeCell ref="R878:U878"/>
    <mergeCell ref="V878:Y878"/>
    <mergeCell ref="Z878:AC878"/>
    <mergeCell ref="AD869:AG869"/>
    <mergeCell ref="AD868:AG868"/>
    <mergeCell ref="AD866:AG866"/>
    <mergeCell ref="AD865:AG865"/>
    <mergeCell ref="AD864:AG864"/>
    <mergeCell ref="D865:M865"/>
    <mergeCell ref="N865:Q865"/>
    <mergeCell ref="R865:U865"/>
    <mergeCell ref="V865:Y865"/>
    <mergeCell ref="Z865:AC865"/>
    <mergeCell ref="D866:M866"/>
    <mergeCell ref="N866:Q866"/>
    <mergeCell ref="R866:U866"/>
    <mergeCell ref="V866:Y866"/>
    <mergeCell ref="Z866:AC866"/>
    <mergeCell ref="D790:AG790"/>
    <mergeCell ref="Y783:AG783"/>
    <mergeCell ref="Y784:AG784"/>
    <mergeCell ref="N754:W754"/>
    <mergeCell ref="J796:M796"/>
    <mergeCell ref="P783:X783"/>
    <mergeCell ref="P782:X782"/>
    <mergeCell ref="V797:Y797"/>
    <mergeCell ref="D756:M756"/>
    <mergeCell ref="N756:W756"/>
    <mergeCell ref="D757:M757"/>
    <mergeCell ref="N757:W757"/>
    <mergeCell ref="D758:M758"/>
    <mergeCell ref="N758:W758"/>
    <mergeCell ref="D759:M759"/>
    <mergeCell ref="N759:W759"/>
    <mergeCell ref="J802:M802"/>
    <mergeCell ref="N802:Q802"/>
    <mergeCell ref="R802:U802"/>
    <mergeCell ref="V802:Y802"/>
    <mergeCell ref="Z797:AC797"/>
    <mergeCell ref="J798:M798"/>
    <mergeCell ref="Z800:AC800"/>
    <mergeCell ref="Z802:AC802"/>
    <mergeCell ref="J799:M799"/>
    <mergeCell ref="N799:Q799"/>
    <mergeCell ref="R799:U799"/>
    <mergeCell ref="V799:Y799"/>
    <mergeCell ref="Z799:AC799"/>
    <mergeCell ref="X756:AG756"/>
    <mergeCell ref="Y785:AG785"/>
    <mergeCell ref="Y786:AG786"/>
    <mergeCell ref="N843:Q843"/>
    <mergeCell ref="N842:Q842"/>
    <mergeCell ref="N840:Q840"/>
    <mergeCell ref="N839:Q839"/>
    <mergeCell ref="N838:Q838"/>
    <mergeCell ref="N837:Q837"/>
    <mergeCell ref="N836:Q836"/>
    <mergeCell ref="N835:Q835"/>
    <mergeCell ref="N834:Q834"/>
    <mergeCell ref="V834:Y834"/>
    <mergeCell ref="V835:Y835"/>
    <mergeCell ref="V836:Y836"/>
    <mergeCell ref="R836:U836"/>
    <mergeCell ref="Z804:AC804"/>
    <mergeCell ref="D796:I796"/>
    <mergeCell ref="N798:Q798"/>
    <mergeCell ref="R798:U798"/>
    <mergeCell ref="V798:Y798"/>
    <mergeCell ref="Z798:AC798"/>
    <mergeCell ref="Z820:AG820"/>
    <mergeCell ref="R815:AG815"/>
    <mergeCell ref="R816:Y816"/>
    <mergeCell ref="D817:L817"/>
    <mergeCell ref="M817:Q817"/>
    <mergeCell ref="R817:Y817"/>
    <mergeCell ref="Z817:AG817"/>
    <mergeCell ref="D819:L819"/>
    <mergeCell ref="R806:U806"/>
    <mergeCell ref="V806:Y806"/>
    <mergeCell ref="Z806:AC806"/>
    <mergeCell ref="AD806:AG806"/>
    <mergeCell ref="D818:L818"/>
    <mergeCell ref="R688:U688"/>
    <mergeCell ref="N688:Q688"/>
    <mergeCell ref="X757:AG757"/>
    <mergeCell ref="D777:AG777"/>
    <mergeCell ref="D779:AG779"/>
    <mergeCell ref="D781:O781"/>
    <mergeCell ref="D795:I795"/>
    <mergeCell ref="D792:I794"/>
    <mergeCell ref="D753:M753"/>
    <mergeCell ref="D803:I803"/>
    <mergeCell ref="D804:I804"/>
    <mergeCell ref="D805:I805"/>
    <mergeCell ref="X754:AG754"/>
    <mergeCell ref="N852:Q852"/>
    <mergeCell ref="N851:Q851"/>
    <mergeCell ref="N850:Q850"/>
    <mergeCell ref="N849:Q849"/>
    <mergeCell ref="R834:U834"/>
    <mergeCell ref="R835:U835"/>
    <mergeCell ref="P785:X785"/>
    <mergeCell ref="P786:X786"/>
    <mergeCell ref="X749:AG749"/>
    <mergeCell ref="X744:AG744"/>
    <mergeCell ref="X743:AG743"/>
    <mergeCell ref="N832:AG832"/>
    <mergeCell ref="Z826:AG826"/>
    <mergeCell ref="Z825:AG825"/>
    <mergeCell ref="Z824:AG824"/>
    <mergeCell ref="Z823:AG823"/>
    <mergeCell ref="R833:U833"/>
    <mergeCell ref="V833:Y833"/>
    <mergeCell ref="Z833:AC833"/>
    <mergeCell ref="D305:G305"/>
    <mergeCell ref="D304:G304"/>
    <mergeCell ref="AC360:AE360"/>
    <mergeCell ref="AF360:AH360"/>
    <mergeCell ref="D361:G361"/>
    <mergeCell ref="K362:M362"/>
    <mergeCell ref="N362:P362"/>
    <mergeCell ref="D351:AG351"/>
    <mergeCell ref="Q295:S295"/>
    <mergeCell ref="H311:J311"/>
    <mergeCell ref="K311:M311"/>
    <mergeCell ref="N315:P315"/>
    <mergeCell ref="Q315:S315"/>
    <mergeCell ref="Z822:AG822"/>
    <mergeCell ref="Z821:AG821"/>
    <mergeCell ref="P781:X781"/>
    <mergeCell ref="Y781:AG781"/>
    <mergeCell ref="AD680:AG680"/>
    <mergeCell ref="V680:Y680"/>
    <mergeCell ref="D700:AG700"/>
    <mergeCell ref="D702:AG703"/>
    <mergeCell ref="N705:W706"/>
    <mergeCell ref="X705:AG706"/>
    <mergeCell ref="N707:W707"/>
    <mergeCell ref="X707:AG707"/>
    <mergeCell ref="N715:W715"/>
    <mergeCell ref="D741:M741"/>
    <mergeCell ref="D719:M719"/>
    <mergeCell ref="D680:I680"/>
    <mergeCell ref="D687:M688"/>
    <mergeCell ref="Z688:AC688"/>
    <mergeCell ref="V688:Y688"/>
    <mergeCell ref="AF391:AH391"/>
    <mergeCell ref="AF389:AH389"/>
    <mergeCell ref="AF382:AH382"/>
    <mergeCell ref="AF379:AH379"/>
    <mergeCell ref="AF370:AH370"/>
    <mergeCell ref="AF369:AH369"/>
    <mergeCell ref="AF368:AH368"/>
    <mergeCell ref="AF367:AH367"/>
    <mergeCell ref="AF366:AH366"/>
    <mergeCell ref="D365:AH365"/>
    <mergeCell ref="AF364:AH364"/>
    <mergeCell ref="AF363:AH363"/>
    <mergeCell ref="AF362:AH362"/>
    <mergeCell ref="AF361:AH361"/>
    <mergeCell ref="AF332:AH332"/>
    <mergeCell ref="AF331:AH331"/>
    <mergeCell ref="AF330:AH330"/>
    <mergeCell ref="AF335:AH335"/>
    <mergeCell ref="T330:V330"/>
    <mergeCell ref="W330:Y330"/>
    <mergeCell ref="Z330:AB330"/>
    <mergeCell ref="AC330:AE330"/>
    <mergeCell ref="D332:G332"/>
    <mergeCell ref="H332:J332"/>
    <mergeCell ref="K332:M332"/>
    <mergeCell ref="N332:P332"/>
    <mergeCell ref="Q332:S332"/>
    <mergeCell ref="T332:V332"/>
    <mergeCell ref="D336:G336"/>
    <mergeCell ref="H336:J336"/>
    <mergeCell ref="K336:M336"/>
    <mergeCell ref="N336:P336"/>
    <mergeCell ref="D854:AG855"/>
    <mergeCell ref="D324:G324"/>
    <mergeCell ref="D316:G316"/>
    <mergeCell ref="D315:G315"/>
    <mergeCell ref="D313:G313"/>
    <mergeCell ref="D312:G312"/>
    <mergeCell ref="D311:G311"/>
    <mergeCell ref="M451:S451"/>
    <mergeCell ref="AD679:AG679"/>
    <mergeCell ref="X646:AG646"/>
    <mergeCell ref="X601:AG601"/>
    <mergeCell ref="X600:AG600"/>
    <mergeCell ref="N687:Q687"/>
    <mergeCell ref="R687:Y687"/>
    <mergeCell ref="Z687:AG687"/>
    <mergeCell ref="D697:M697"/>
    <mergeCell ref="AA463:AG463"/>
    <mergeCell ref="AA462:AG462"/>
    <mergeCell ref="AA461:AG461"/>
    <mergeCell ref="AA458:AG458"/>
    <mergeCell ref="AA457:AG457"/>
    <mergeCell ref="D442:AG442"/>
    <mergeCell ref="D484:AG486"/>
    <mergeCell ref="D477:AG477"/>
    <mergeCell ref="D479:M479"/>
    <mergeCell ref="N479:W479"/>
    <mergeCell ref="X481:AG481"/>
    <mergeCell ref="D480:M480"/>
    <mergeCell ref="N480:W480"/>
    <mergeCell ref="D470:M470"/>
    <mergeCell ref="D468:M469"/>
    <mergeCell ref="D455:L455"/>
    <mergeCell ref="D601:M601"/>
    <mergeCell ref="D600:M600"/>
    <mergeCell ref="D599:M599"/>
    <mergeCell ref="D598:M598"/>
    <mergeCell ref="D568:AG568"/>
    <mergeCell ref="D383:G383"/>
    <mergeCell ref="D391:G391"/>
    <mergeCell ref="D389:G389"/>
    <mergeCell ref="D388:G388"/>
    <mergeCell ref="D386:G386"/>
    <mergeCell ref="AF329:AH329"/>
    <mergeCell ref="AF328:AH328"/>
    <mergeCell ref="AF326:AH326"/>
    <mergeCell ref="X480:AG480"/>
    <mergeCell ref="D463:L463"/>
    <mergeCell ref="D464:L464"/>
    <mergeCell ref="D370:G370"/>
    <mergeCell ref="D460:L460"/>
    <mergeCell ref="D461:L461"/>
    <mergeCell ref="D462:L462"/>
    <mergeCell ref="AA452:AG452"/>
    <mergeCell ref="AA451:AG451"/>
    <mergeCell ref="AA450:AG450"/>
    <mergeCell ref="D456:AG456"/>
    <mergeCell ref="M460:S460"/>
    <mergeCell ref="T460:Z460"/>
    <mergeCell ref="AA460:AG460"/>
    <mergeCell ref="D450:L450"/>
    <mergeCell ref="T455:Z455"/>
    <mergeCell ref="T454:Z454"/>
    <mergeCell ref="M458:S458"/>
    <mergeCell ref="D415:J415"/>
  </mergeCells>
  <pageMargins left="0.70866141732283472" right="0.23622047244094491" top="0.31496062992125984" bottom="0.70866141732283472" header="0.31496062992125984" footer="0.35433070866141736"/>
  <pageSetup paperSize="9" scale="81" firstPageNumber="13" orientation="portrait" blackAndWhite="1" useFirstPageNumber="1" r:id="rId1"/>
  <headerFooter>
    <oddFooter>&amp;C&amp;P
Neoddeliteľnou súčasťou účtovnej závierky je súvaha, výkaz ziskov a strát a poznámky.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75" customWidth="1"/>
    <col min="2" max="2" width="53.5703125" style="227" customWidth="1"/>
    <col min="3" max="3" width="5.85546875" style="175" customWidth="1"/>
    <col min="4" max="4" width="13.42578125" style="175" bestFit="1" customWidth="1"/>
    <col min="5" max="5" width="14.28515625" style="175" bestFit="1" customWidth="1"/>
    <col min="6" max="6" width="13.42578125" style="175" customWidth="1"/>
    <col min="7" max="7" width="15.140625" style="175" customWidth="1"/>
    <col min="8" max="8" width="10" style="175" bestFit="1" customWidth="1"/>
    <col min="9" max="11" width="9.140625" style="175"/>
    <col min="12" max="12" width="9.140625" style="175" customWidth="1"/>
    <col min="13" max="17" width="9.140625" style="175" hidden="1" customWidth="1"/>
    <col min="18" max="16384" width="9.140625" style="175"/>
  </cols>
  <sheetData>
    <row r="1" spans="1:17" ht="12.75" hidden="1" x14ac:dyDescent="0.2">
      <c r="M1" s="176" t="s">
        <v>460</v>
      </c>
    </row>
    <row r="2" spans="1:17" s="182" customFormat="1" ht="12" customHeight="1" x14ac:dyDescent="0.2">
      <c r="A2" s="177" t="s">
        <v>461</v>
      </c>
      <c r="B2" s="775">
        <v>0</v>
      </c>
      <c r="C2" s="178"/>
      <c r="D2" s="179"/>
      <c r="E2" s="180"/>
      <c r="F2" s="180"/>
      <c r="G2" s="181"/>
      <c r="K2" s="176"/>
      <c r="L2" s="176"/>
      <c r="M2" s="176" t="s">
        <v>463</v>
      </c>
      <c r="N2" s="176"/>
      <c r="O2" s="176"/>
      <c r="P2" s="176"/>
      <c r="Q2" s="176"/>
    </row>
    <row r="3" spans="1:17" ht="12" customHeight="1" x14ac:dyDescent="0.2">
      <c r="A3" s="177" t="s">
        <v>464</v>
      </c>
      <c r="B3" s="775" t="s">
        <v>465</v>
      </c>
      <c r="D3" s="179"/>
      <c r="E3" s="180"/>
      <c r="F3" s="180"/>
      <c r="K3" s="176"/>
      <c r="L3" s="183" t="s">
        <v>466</v>
      </c>
      <c r="M3" s="184" t="s">
        <v>462</v>
      </c>
      <c r="N3" s="184" t="s">
        <v>467</v>
      </c>
      <c r="O3" s="184" t="s">
        <v>468</v>
      </c>
      <c r="P3" s="184" t="s">
        <v>469</v>
      </c>
      <c r="Q3" s="184" t="s">
        <v>470</v>
      </c>
    </row>
    <row r="4" spans="1:17" ht="12" customHeight="1" x14ac:dyDescent="0.2">
      <c r="C4" s="380" t="s">
        <v>465</v>
      </c>
      <c r="D4" s="179"/>
      <c r="E4" s="180"/>
      <c r="F4" s="180"/>
      <c r="K4" s="176"/>
      <c r="L4" s="183"/>
      <c r="M4" s="176"/>
      <c r="N4" s="176"/>
      <c r="O4" s="176"/>
      <c r="P4" s="176"/>
      <c r="Q4" s="183" t="s">
        <v>466</v>
      </c>
    </row>
    <row r="5" spans="1:17" ht="13.5" customHeight="1" x14ac:dyDescent="0.2">
      <c r="A5" s="185"/>
      <c r="B5" s="776"/>
      <c r="C5" s="186"/>
      <c r="D5" s="186"/>
      <c r="E5" s="186"/>
      <c r="F5" s="186"/>
      <c r="G5" s="186"/>
      <c r="K5" s="176"/>
      <c r="L5" s="176"/>
      <c r="M5" s="187">
        <v>0.1</v>
      </c>
      <c r="N5" s="188">
        <v>0.01</v>
      </c>
      <c r="O5" s="187">
        <v>0.05</v>
      </c>
      <c r="P5" s="189">
        <v>5.0000000000000001E-3</v>
      </c>
      <c r="Q5" s="190" t="e">
        <f>IF(#REF!=$M$3,M5,IF(#REF!=$N$3,N5,IF(#REF!=$O$3,O5,IF(#REF!=$P$3,P5,""))))</f>
        <v>#REF!</v>
      </c>
    </row>
    <row r="6" spans="1:17" ht="12" customHeight="1" x14ac:dyDescent="0.2">
      <c r="C6" s="191" t="s">
        <v>471</v>
      </c>
      <c r="D6" s="192"/>
      <c r="E6" s="178"/>
      <c r="K6" s="176"/>
      <c r="L6" s="176"/>
      <c r="M6" s="187">
        <v>0.09</v>
      </c>
      <c r="N6" s="188">
        <v>8.9999999999999993E-3</v>
      </c>
      <c r="O6" s="187">
        <v>0.04</v>
      </c>
      <c r="P6" s="189">
        <v>4.0000000000000001E-3</v>
      </c>
      <c r="Q6" s="190" t="e">
        <f>IF(#REF!=$M$3,M6,IF(#REF!=$N$3,N6,IF(#REF!=$O$3,O6,IF(#REF!=$P$3,P6,""))))</f>
        <v>#REF!</v>
      </c>
    </row>
    <row r="7" spans="1:17" s="196" customFormat="1" ht="12" customHeight="1" x14ac:dyDescent="0.2">
      <c r="A7" s="193" t="s">
        <v>472</v>
      </c>
      <c r="B7" s="777" t="s">
        <v>473</v>
      </c>
      <c r="C7" s="193" t="s">
        <v>474</v>
      </c>
      <c r="D7" s="194" t="s">
        <v>475</v>
      </c>
      <c r="E7" s="194"/>
      <c r="F7" s="194"/>
      <c r="G7" s="195" t="s">
        <v>476</v>
      </c>
      <c r="K7" s="176"/>
      <c r="L7" s="176"/>
      <c r="M7" s="187">
        <v>0.08</v>
      </c>
      <c r="N7" s="188">
        <v>8.0000000000000002E-3</v>
      </c>
      <c r="O7" s="187">
        <v>0.03</v>
      </c>
      <c r="P7" s="189">
        <v>3.0000000000000001E-3</v>
      </c>
      <c r="Q7" s="190" t="e">
        <f>IF(#REF!=$M$3,M7,IF(#REF!=$N$3,N7,IF(#REF!=$O$3,O7,IF(#REF!=$P$3,P7,""))))</f>
        <v>#REF!</v>
      </c>
    </row>
    <row r="8" spans="1:17" s="199" customFormat="1" ht="12" customHeight="1" x14ac:dyDescent="0.2">
      <c r="A8" s="197" t="s">
        <v>477</v>
      </c>
      <c r="B8" s="198"/>
      <c r="C8" s="197" t="s">
        <v>478</v>
      </c>
      <c r="D8" s="193" t="s">
        <v>479</v>
      </c>
      <c r="E8" s="193" t="s">
        <v>480</v>
      </c>
      <c r="F8" s="193" t="s">
        <v>481</v>
      </c>
      <c r="G8" s="193" t="s">
        <v>481</v>
      </c>
      <c r="K8" s="176"/>
      <c r="L8" s="176"/>
      <c r="M8" s="187">
        <v>7.0000000000000007E-2</v>
      </c>
      <c r="N8" s="188">
        <v>7.0000000000000001E-3</v>
      </c>
      <c r="O8" s="187">
        <v>0.02</v>
      </c>
      <c r="P8" s="189">
        <v>2.5000000000000001E-3</v>
      </c>
      <c r="Q8" s="190" t="e">
        <f>IF(#REF!=$M$3,M8,IF(#REF!=$N$3,N8,IF(#REF!=$O$3,O8,IF(#REF!=$P$3,P8,""))))</f>
        <v>#REF!</v>
      </c>
    </row>
    <row r="9" spans="1:17" s="196" customFormat="1" ht="12" customHeight="1" x14ac:dyDescent="0.2">
      <c r="A9" s="200" t="s">
        <v>482</v>
      </c>
      <c r="B9" s="778" t="s">
        <v>483</v>
      </c>
      <c r="C9" s="200" t="s">
        <v>484</v>
      </c>
      <c r="D9" s="200">
        <v>1</v>
      </c>
      <c r="E9" s="200">
        <v>2</v>
      </c>
      <c r="F9" s="200">
        <v>3</v>
      </c>
      <c r="G9" s="200">
        <v>4</v>
      </c>
      <c r="K9" s="176"/>
      <c r="L9" s="176"/>
      <c r="M9" s="187">
        <v>0.06</v>
      </c>
      <c r="N9" s="188">
        <v>6.0000000000000001E-3</v>
      </c>
      <c r="O9" s="187">
        <v>0.01</v>
      </c>
      <c r="P9" s="176"/>
      <c r="Q9" s="190" t="e">
        <f>IF(#REF!=$M$3,M9,IF(#REF!=$N$3,N9,IF(#REF!=$O$3,O9,IF(#REF!=$P$3,P9,""))))</f>
        <v>#REF!</v>
      </c>
    </row>
    <row r="10" spans="1:17" s="204" customFormat="1" ht="12" customHeight="1" x14ac:dyDescent="0.2">
      <c r="A10" s="201"/>
      <c r="B10" s="779" t="s">
        <v>485</v>
      </c>
      <c r="C10" s="202" t="s">
        <v>486</v>
      </c>
      <c r="D10" s="725">
        <f>D11+D39+D70</f>
        <v>0</v>
      </c>
      <c r="E10" s="725">
        <f>E11+E39+E70</f>
        <v>0</v>
      </c>
      <c r="F10" s="725">
        <f>F11+F39+F70</f>
        <v>0</v>
      </c>
      <c r="G10" s="725">
        <f>G11+G39+G70</f>
        <v>0</v>
      </c>
      <c r="K10" s="176"/>
      <c r="L10" s="176"/>
      <c r="M10" s="187">
        <v>0.05</v>
      </c>
      <c r="N10" s="188">
        <v>5.0000000000000001E-3</v>
      </c>
      <c r="O10" s="176"/>
      <c r="P10" s="176"/>
      <c r="Q10" s="190" t="e">
        <f>IF(#REF!=$M$3,M10,IF(#REF!=$N$3,N10,IF(#REF!=$O$3,O10,IF(#REF!=$P$3,P10,""))))</f>
        <v>#REF!</v>
      </c>
    </row>
    <row r="11" spans="1:17" s="204" customFormat="1" ht="12" customHeight="1" x14ac:dyDescent="0.25">
      <c r="A11" s="205" t="s">
        <v>487</v>
      </c>
      <c r="B11" s="780" t="s">
        <v>488</v>
      </c>
      <c r="C11" s="202" t="s">
        <v>489</v>
      </c>
      <c r="D11" s="725">
        <f>D12+D20+D30</f>
        <v>0</v>
      </c>
      <c r="E11" s="725">
        <f>E12+E20+E30</f>
        <v>0</v>
      </c>
      <c r="F11" s="725">
        <f>F12+F20+F30</f>
        <v>0</v>
      </c>
      <c r="G11" s="725">
        <f>G12+G20+G30</f>
        <v>0</v>
      </c>
    </row>
    <row r="12" spans="1:17" s="204" customFormat="1" ht="12" customHeight="1" x14ac:dyDescent="0.25">
      <c r="A12" s="206" t="s">
        <v>490</v>
      </c>
      <c r="B12" s="781" t="s">
        <v>491</v>
      </c>
      <c r="C12" s="202" t="s">
        <v>492</v>
      </c>
      <c r="D12" s="725">
        <f>SUM(D13:D19)</f>
        <v>0</v>
      </c>
      <c r="E12" s="725">
        <f>SUM(E13:E19)</f>
        <v>0</v>
      </c>
      <c r="F12" s="725">
        <f>SUM(F13:F19)</f>
        <v>0</v>
      </c>
      <c r="G12" s="725">
        <f>SUM(G13:G19)</f>
        <v>0</v>
      </c>
    </row>
    <row r="13" spans="1:17" s="182" customFormat="1" ht="12" customHeight="1" x14ac:dyDescent="0.25">
      <c r="A13" s="207" t="s">
        <v>493</v>
      </c>
      <c r="B13" s="782" t="s">
        <v>494</v>
      </c>
      <c r="C13" s="208" t="s">
        <v>495</v>
      </c>
      <c r="D13" s="726"/>
      <c r="E13" s="726"/>
      <c r="F13" s="726"/>
      <c r="G13" s="726"/>
      <c r="H13" s="209"/>
    </row>
    <row r="14" spans="1:17" s="182" customFormat="1" ht="12" customHeight="1" x14ac:dyDescent="0.25">
      <c r="A14" s="207" t="s">
        <v>496</v>
      </c>
      <c r="B14" s="782" t="s">
        <v>497</v>
      </c>
      <c r="C14" s="208" t="s">
        <v>498</v>
      </c>
      <c r="D14" s="726"/>
      <c r="E14" s="726"/>
      <c r="F14" s="726"/>
      <c r="G14" s="727"/>
    </row>
    <row r="15" spans="1:17" s="182" customFormat="1" ht="12" customHeight="1" x14ac:dyDescent="0.25">
      <c r="A15" s="207" t="s">
        <v>499</v>
      </c>
      <c r="B15" s="782" t="s">
        <v>500</v>
      </c>
      <c r="C15" s="208" t="s">
        <v>501</v>
      </c>
      <c r="D15" s="726"/>
      <c r="E15" s="726"/>
      <c r="F15" s="726"/>
      <c r="G15" s="726"/>
    </row>
    <row r="16" spans="1:17" s="182" customFormat="1" ht="12" customHeight="1" x14ac:dyDescent="0.25">
      <c r="A16" s="207" t="s">
        <v>502</v>
      </c>
      <c r="B16" s="782" t="s">
        <v>503</v>
      </c>
      <c r="C16" s="208" t="s">
        <v>504</v>
      </c>
      <c r="D16" s="726"/>
      <c r="E16" s="726"/>
      <c r="F16" s="726"/>
      <c r="G16" s="726"/>
    </row>
    <row r="17" spans="1:7" s="182" customFormat="1" ht="12" customHeight="1" x14ac:dyDescent="0.25">
      <c r="A17" s="207" t="s">
        <v>505</v>
      </c>
      <c r="B17" s="783" t="s">
        <v>506</v>
      </c>
      <c r="C17" s="208" t="s">
        <v>507</v>
      </c>
      <c r="D17" s="726"/>
      <c r="E17" s="726"/>
      <c r="F17" s="726"/>
      <c r="G17" s="726"/>
    </row>
    <row r="18" spans="1:7" s="182" customFormat="1" ht="12" customHeight="1" x14ac:dyDescent="0.25">
      <c r="A18" s="207" t="s">
        <v>508</v>
      </c>
      <c r="B18" s="782" t="s">
        <v>509</v>
      </c>
      <c r="C18" s="208" t="s">
        <v>510</v>
      </c>
      <c r="D18" s="726"/>
      <c r="E18" s="726"/>
      <c r="F18" s="726"/>
      <c r="G18" s="726"/>
    </row>
    <row r="19" spans="1:7" s="182" customFormat="1" ht="12" customHeight="1" x14ac:dyDescent="0.25">
      <c r="A19" s="207" t="s">
        <v>511</v>
      </c>
      <c r="B19" s="782" t="s">
        <v>512</v>
      </c>
      <c r="C19" s="208" t="s">
        <v>513</v>
      </c>
      <c r="D19" s="726"/>
      <c r="E19" s="726"/>
      <c r="F19" s="726"/>
      <c r="G19" s="726"/>
    </row>
    <row r="20" spans="1:7" s="204" customFormat="1" ht="12" customHeight="1" x14ac:dyDescent="0.25">
      <c r="A20" s="210" t="s">
        <v>514</v>
      </c>
      <c r="B20" s="781" t="s">
        <v>515</v>
      </c>
      <c r="C20" s="202" t="s">
        <v>516</v>
      </c>
      <c r="D20" s="725">
        <f>SUM(D21:D29)</f>
        <v>0</v>
      </c>
      <c r="E20" s="725">
        <f>SUM(E21:E29)</f>
        <v>0</v>
      </c>
      <c r="F20" s="725">
        <f>SUM(F21:F29)</f>
        <v>0</v>
      </c>
      <c r="G20" s="725">
        <f>SUM(G21:G29)</f>
        <v>0</v>
      </c>
    </row>
    <row r="21" spans="1:7" s="182" customFormat="1" ht="12" customHeight="1" x14ac:dyDescent="0.25">
      <c r="A21" s="211" t="s">
        <v>517</v>
      </c>
      <c r="B21" s="782" t="s">
        <v>518</v>
      </c>
      <c r="C21" s="208" t="s">
        <v>519</v>
      </c>
      <c r="D21" s="726"/>
      <c r="E21" s="726"/>
      <c r="F21" s="726"/>
      <c r="G21" s="726"/>
    </row>
    <row r="22" spans="1:7" s="182" customFormat="1" ht="12" customHeight="1" x14ac:dyDescent="0.25">
      <c r="A22" s="207" t="s">
        <v>496</v>
      </c>
      <c r="B22" s="782" t="s">
        <v>520</v>
      </c>
      <c r="C22" s="208" t="s">
        <v>521</v>
      </c>
      <c r="D22" s="726"/>
      <c r="E22" s="726"/>
      <c r="F22" s="726"/>
      <c r="G22" s="726"/>
    </row>
    <row r="23" spans="1:7" s="182" customFormat="1" ht="12" customHeight="1" x14ac:dyDescent="0.25">
      <c r="A23" s="207" t="s">
        <v>499</v>
      </c>
      <c r="B23" s="782" t="s">
        <v>522</v>
      </c>
      <c r="C23" s="208" t="s">
        <v>523</v>
      </c>
      <c r="D23" s="726"/>
      <c r="E23" s="728"/>
      <c r="F23" s="726"/>
      <c r="G23" s="726"/>
    </row>
    <row r="24" spans="1:7" s="182" customFormat="1" ht="12" customHeight="1" x14ac:dyDescent="0.25">
      <c r="A24" s="207" t="s">
        <v>502</v>
      </c>
      <c r="B24" s="782" t="s">
        <v>524</v>
      </c>
      <c r="C24" s="208" t="s">
        <v>525</v>
      </c>
      <c r="D24" s="726"/>
      <c r="E24" s="726"/>
      <c r="F24" s="726"/>
      <c r="G24" s="728"/>
    </row>
    <row r="25" spans="1:7" s="182" customFormat="1" ht="12" customHeight="1" x14ac:dyDescent="0.25">
      <c r="A25" s="207" t="s">
        <v>505</v>
      </c>
      <c r="B25" s="782" t="s">
        <v>526</v>
      </c>
      <c r="C25" s="208" t="s">
        <v>527</v>
      </c>
      <c r="D25" s="726"/>
      <c r="E25" s="726"/>
      <c r="F25" s="726"/>
      <c r="G25" s="728"/>
    </row>
    <row r="26" spans="1:7" s="182" customFormat="1" ht="12" customHeight="1" x14ac:dyDescent="0.25">
      <c r="A26" s="207" t="s">
        <v>508</v>
      </c>
      <c r="B26" s="783" t="s">
        <v>528</v>
      </c>
      <c r="C26" s="208" t="s">
        <v>529</v>
      </c>
      <c r="D26" s="728"/>
      <c r="E26" s="728"/>
      <c r="F26" s="726"/>
      <c r="G26" s="728"/>
    </row>
    <row r="27" spans="1:7" s="182" customFormat="1" ht="12" customHeight="1" x14ac:dyDescent="0.25">
      <c r="A27" s="207" t="s">
        <v>511</v>
      </c>
      <c r="B27" s="782" t="s">
        <v>530</v>
      </c>
      <c r="C27" s="208" t="s">
        <v>531</v>
      </c>
      <c r="D27" s="726"/>
      <c r="E27" s="726"/>
      <c r="F27" s="726"/>
      <c r="G27" s="726"/>
    </row>
    <row r="28" spans="1:7" s="182" customFormat="1" ht="12" customHeight="1" x14ac:dyDescent="0.25">
      <c r="A28" s="207" t="s">
        <v>532</v>
      </c>
      <c r="B28" s="782" t="s">
        <v>533</v>
      </c>
      <c r="C28" s="208" t="s">
        <v>534</v>
      </c>
      <c r="D28" s="726"/>
      <c r="E28" s="726"/>
      <c r="F28" s="726"/>
      <c r="G28" s="726"/>
    </row>
    <row r="29" spans="1:7" s="182" customFormat="1" ht="12" customHeight="1" x14ac:dyDescent="0.25">
      <c r="A29" s="207" t="s">
        <v>535</v>
      </c>
      <c r="B29" s="782" t="s">
        <v>536</v>
      </c>
      <c r="C29" s="208" t="s">
        <v>537</v>
      </c>
      <c r="D29" s="726"/>
      <c r="E29" s="726"/>
      <c r="F29" s="726"/>
      <c r="G29" s="726"/>
    </row>
    <row r="30" spans="1:7" s="204" customFormat="1" ht="12" customHeight="1" x14ac:dyDescent="0.25">
      <c r="A30" s="210" t="s">
        <v>538</v>
      </c>
      <c r="B30" s="781" t="s">
        <v>539</v>
      </c>
      <c r="C30" s="202" t="s">
        <v>540</v>
      </c>
      <c r="D30" s="725">
        <f>SUM(D31:D38)</f>
        <v>0</v>
      </c>
      <c r="E30" s="725">
        <f>SUM(E31:E38)</f>
        <v>0</v>
      </c>
      <c r="F30" s="725">
        <f>SUM(F31:F38)</f>
        <v>0</v>
      </c>
      <c r="G30" s="725">
        <f>SUM(G31:G38)</f>
        <v>0</v>
      </c>
    </row>
    <row r="31" spans="1:7" s="182" customFormat="1" ht="12" customHeight="1" x14ac:dyDescent="0.25">
      <c r="A31" s="211" t="s">
        <v>541</v>
      </c>
      <c r="B31" s="782" t="s">
        <v>542</v>
      </c>
      <c r="C31" s="208" t="s">
        <v>543</v>
      </c>
      <c r="D31" s="726"/>
      <c r="E31" s="726"/>
      <c r="F31" s="726"/>
      <c r="G31" s="726"/>
    </row>
    <row r="32" spans="1:7" s="182" customFormat="1" ht="12" customHeight="1" x14ac:dyDescent="0.25">
      <c r="A32" s="207" t="s">
        <v>496</v>
      </c>
      <c r="B32" s="782" t="s">
        <v>544</v>
      </c>
      <c r="C32" s="208" t="s">
        <v>545</v>
      </c>
      <c r="D32" s="726"/>
      <c r="E32" s="726"/>
      <c r="F32" s="726"/>
      <c r="G32" s="726"/>
    </row>
    <row r="33" spans="1:7" s="182" customFormat="1" ht="12" customHeight="1" x14ac:dyDescent="0.25">
      <c r="A33" s="207" t="s">
        <v>499</v>
      </c>
      <c r="B33" s="782" t="s">
        <v>546</v>
      </c>
      <c r="C33" s="208" t="s">
        <v>547</v>
      </c>
      <c r="D33" s="726"/>
      <c r="E33" s="726"/>
      <c r="F33" s="726"/>
      <c r="G33" s="726"/>
    </row>
    <row r="34" spans="1:7" s="182" customFormat="1" ht="12" customHeight="1" x14ac:dyDescent="0.25">
      <c r="A34" s="207" t="s">
        <v>502</v>
      </c>
      <c r="B34" s="782" t="s">
        <v>548</v>
      </c>
      <c r="C34" s="208" t="s">
        <v>549</v>
      </c>
      <c r="D34" s="726"/>
      <c r="E34" s="726"/>
      <c r="F34" s="726"/>
      <c r="G34" s="726"/>
    </row>
    <row r="35" spans="1:7" s="182" customFormat="1" ht="12" customHeight="1" x14ac:dyDescent="0.25">
      <c r="A35" s="207" t="s">
        <v>505</v>
      </c>
      <c r="B35" s="783" t="s">
        <v>550</v>
      </c>
      <c r="C35" s="208" t="s">
        <v>551</v>
      </c>
      <c r="D35" s="726"/>
      <c r="E35" s="726"/>
      <c r="F35" s="726"/>
      <c r="G35" s="726"/>
    </row>
    <row r="36" spans="1:7" s="182" customFormat="1" ht="12" customHeight="1" x14ac:dyDescent="0.25">
      <c r="A36" s="207" t="s">
        <v>508</v>
      </c>
      <c r="B36" s="783" t="s">
        <v>552</v>
      </c>
      <c r="C36" s="208" t="s">
        <v>553</v>
      </c>
      <c r="D36" s="726"/>
      <c r="E36" s="726"/>
      <c r="F36" s="726"/>
      <c r="G36" s="726"/>
    </row>
    <row r="37" spans="1:7" s="182" customFormat="1" ht="12" customHeight="1" x14ac:dyDescent="0.25">
      <c r="A37" s="207" t="s">
        <v>511</v>
      </c>
      <c r="B37" s="782" t="s">
        <v>554</v>
      </c>
      <c r="C37" s="208" t="s">
        <v>555</v>
      </c>
      <c r="D37" s="726"/>
      <c r="E37" s="726"/>
      <c r="F37" s="726"/>
      <c r="G37" s="726"/>
    </row>
    <row r="38" spans="1:7" s="182" customFormat="1" ht="12" customHeight="1" x14ac:dyDescent="0.25">
      <c r="A38" s="207" t="s">
        <v>532</v>
      </c>
      <c r="B38" s="782" t="s">
        <v>556</v>
      </c>
      <c r="C38" s="208" t="s">
        <v>557</v>
      </c>
      <c r="D38" s="726"/>
      <c r="E38" s="726"/>
      <c r="F38" s="726"/>
      <c r="G38" s="726"/>
    </row>
    <row r="39" spans="1:7" s="204" customFormat="1" ht="12" customHeight="1" x14ac:dyDescent="0.25">
      <c r="A39" s="210" t="s">
        <v>558</v>
      </c>
      <c r="B39" s="780" t="s">
        <v>559</v>
      </c>
      <c r="C39" s="202" t="s">
        <v>560</v>
      </c>
      <c r="D39" s="725">
        <f>D40+D47+D55+D64</f>
        <v>0</v>
      </c>
      <c r="E39" s="725">
        <f>E40+E47+E55+E64</f>
        <v>0</v>
      </c>
      <c r="F39" s="725">
        <f>F40+F47+F55+F64</f>
        <v>0</v>
      </c>
      <c r="G39" s="725">
        <f>G40+G47+G55+G64</f>
        <v>0</v>
      </c>
    </row>
    <row r="40" spans="1:7" s="204" customFormat="1" ht="12" customHeight="1" x14ac:dyDescent="0.25">
      <c r="A40" s="206" t="s">
        <v>561</v>
      </c>
      <c r="B40" s="781" t="s">
        <v>562</v>
      </c>
      <c r="C40" s="202" t="s">
        <v>563</v>
      </c>
      <c r="D40" s="725">
        <f>SUM(D41:D46)</f>
        <v>0</v>
      </c>
      <c r="E40" s="725">
        <f>SUM(E41:E46)</f>
        <v>0</v>
      </c>
      <c r="F40" s="725">
        <f>SUM(F41:F46)</f>
        <v>0</v>
      </c>
      <c r="G40" s="725">
        <f>SUM(G41:G46)</f>
        <v>0</v>
      </c>
    </row>
    <row r="41" spans="1:7" s="182" customFormat="1" ht="12" customHeight="1" x14ac:dyDescent="0.25">
      <c r="A41" s="211" t="s">
        <v>564</v>
      </c>
      <c r="B41" s="782" t="s">
        <v>565</v>
      </c>
      <c r="C41" s="208" t="s">
        <v>566</v>
      </c>
      <c r="D41" s="726"/>
      <c r="E41" s="726"/>
      <c r="F41" s="726"/>
      <c r="G41" s="726"/>
    </row>
    <row r="42" spans="1:7" s="182" customFormat="1" ht="12" customHeight="1" x14ac:dyDescent="0.25">
      <c r="A42" s="207" t="s">
        <v>496</v>
      </c>
      <c r="B42" s="783" t="s">
        <v>567</v>
      </c>
      <c r="C42" s="208" t="s">
        <v>568</v>
      </c>
      <c r="D42" s="726"/>
      <c r="E42" s="726"/>
      <c r="F42" s="726"/>
      <c r="G42" s="726"/>
    </row>
    <row r="43" spans="1:7" s="182" customFormat="1" ht="12" customHeight="1" x14ac:dyDescent="0.25">
      <c r="A43" s="207" t="s">
        <v>499</v>
      </c>
      <c r="B43" s="782" t="s">
        <v>569</v>
      </c>
      <c r="C43" s="208" t="s">
        <v>570</v>
      </c>
      <c r="D43" s="726"/>
      <c r="E43" s="726"/>
      <c r="F43" s="726"/>
      <c r="G43" s="726"/>
    </row>
    <row r="44" spans="1:7" s="182" customFormat="1" ht="12" customHeight="1" x14ac:dyDescent="0.25">
      <c r="A44" s="207" t="s">
        <v>502</v>
      </c>
      <c r="B44" s="782" t="s">
        <v>571</v>
      </c>
      <c r="C44" s="208" t="s">
        <v>572</v>
      </c>
      <c r="D44" s="726"/>
      <c r="E44" s="726"/>
      <c r="F44" s="726"/>
      <c r="G44" s="726"/>
    </row>
    <row r="45" spans="1:7" s="182" customFormat="1" ht="12" customHeight="1" x14ac:dyDescent="0.25">
      <c r="A45" s="207" t="s">
        <v>505</v>
      </c>
      <c r="B45" s="783" t="s">
        <v>573</v>
      </c>
      <c r="C45" s="208" t="s">
        <v>574</v>
      </c>
      <c r="D45" s="726"/>
      <c r="E45" s="726"/>
      <c r="F45" s="726"/>
      <c r="G45" s="726"/>
    </row>
    <row r="46" spans="1:7" s="182" customFormat="1" ht="12" customHeight="1" x14ac:dyDescent="0.25">
      <c r="A46" s="207" t="s">
        <v>508</v>
      </c>
      <c r="B46" s="782" t="s">
        <v>575</v>
      </c>
      <c r="C46" s="208" t="s">
        <v>576</v>
      </c>
      <c r="D46" s="729"/>
      <c r="E46" s="729"/>
      <c r="F46" s="729"/>
      <c r="G46" s="726"/>
    </row>
    <row r="47" spans="1:7" s="204" customFormat="1" ht="12" customHeight="1" x14ac:dyDescent="0.25">
      <c r="A47" s="210" t="s">
        <v>577</v>
      </c>
      <c r="B47" s="781" t="s">
        <v>578</v>
      </c>
      <c r="C47" s="202" t="s">
        <v>579</v>
      </c>
      <c r="D47" s="725">
        <f>SUM(D48:D54)</f>
        <v>0</v>
      </c>
      <c r="E47" s="725">
        <f>SUM(E48:E54)</f>
        <v>0</v>
      </c>
      <c r="F47" s="725">
        <f>SUM(F48:F54)</f>
        <v>0</v>
      </c>
      <c r="G47" s="725">
        <f>SUM(G48:G54)</f>
        <v>0</v>
      </c>
    </row>
    <row r="48" spans="1:7" s="182" customFormat="1" ht="12" customHeight="1" x14ac:dyDescent="0.25">
      <c r="A48" s="211" t="s">
        <v>580</v>
      </c>
      <c r="B48" s="783" t="s">
        <v>581</v>
      </c>
      <c r="C48" s="208" t="s">
        <v>582</v>
      </c>
      <c r="D48" s="730"/>
      <c r="E48" s="730"/>
      <c r="F48" s="730"/>
      <c r="G48" s="730"/>
    </row>
    <row r="49" spans="1:7" s="182" customFormat="1" ht="12" customHeight="1" x14ac:dyDescent="0.25">
      <c r="A49" s="214" t="s">
        <v>496</v>
      </c>
      <c r="B49" s="784" t="s">
        <v>583</v>
      </c>
      <c r="C49" s="215" t="s">
        <v>584</v>
      </c>
      <c r="D49" s="730"/>
      <c r="E49" s="728"/>
      <c r="F49" s="728"/>
      <c r="G49" s="730"/>
    </row>
    <row r="50" spans="1:7" s="182" customFormat="1" ht="12" customHeight="1" x14ac:dyDescent="0.25">
      <c r="A50" s="207" t="s">
        <v>499</v>
      </c>
      <c r="B50" s="782" t="s">
        <v>585</v>
      </c>
      <c r="C50" s="208" t="s">
        <v>586</v>
      </c>
      <c r="D50" s="730"/>
      <c r="E50" s="730"/>
      <c r="F50" s="730"/>
      <c r="G50" s="730"/>
    </row>
    <row r="51" spans="1:7" s="182" customFormat="1" ht="12" customHeight="1" x14ac:dyDescent="0.25">
      <c r="A51" s="207" t="s">
        <v>502</v>
      </c>
      <c r="B51" s="782" t="s">
        <v>587</v>
      </c>
      <c r="C51" s="208" t="s">
        <v>588</v>
      </c>
      <c r="D51" s="730"/>
      <c r="E51" s="730"/>
      <c r="F51" s="730"/>
      <c r="G51" s="730"/>
    </row>
    <row r="52" spans="1:7" s="182" customFormat="1" ht="12" customHeight="1" x14ac:dyDescent="0.25">
      <c r="A52" s="207" t="s">
        <v>505</v>
      </c>
      <c r="B52" s="783" t="s">
        <v>589</v>
      </c>
      <c r="C52" s="208" t="s">
        <v>590</v>
      </c>
      <c r="D52" s="730"/>
      <c r="E52" s="730"/>
      <c r="F52" s="730"/>
      <c r="G52" s="730"/>
    </row>
    <row r="53" spans="1:7" s="182" customFormat="1" ht="12" customHeight="1" x14ac:dyDescent="0.25">
      <c r="A53" s="207" t="s">
        <v>508</v>
      </c>
      <c r="B53" s="783" t="s">
        <v>591</v>
      </c>
      <c r="C53" s="208" t="s">
        <v>592</v>
      </c>
      <c r="D53" s="730"/>
      <c r="E53" s="731"/>
      <c r="F53" s="731"/>
      <c r="G53" s="730"/>
    </row>
    <row r="54" spans="1:7" s="182" customFormat="1" ht="12" customHeight="1" x14ac:dyDescent="0.25">
      <c r="A54" s="207" t="s">
        <v>511</v>
      </c>
      <c r="B54" s="782" t="s">
        <v>593</v>
      </c>
      <c r="C54" s="208" t="s">
        <v>594</v>
      </c>
      <c r="D54" s="730"/>
      <c r="E54" s="731"/>
      <c r="F54" s="731"/>
      <c r="G54" s="730"/>
    </row>
    <row r="55" spans="1:7" s="204" customFormat="1" ht="12" customHeight="1" x14ac:dyDescent="0.25">
      <c r="A55" s="210" t="s">
        <v>595</v>
      </c>
      <c r="B55" s="781" t="s">
        <v>596</v>
      </c>
      <c r="C55" s="202" t="s">
        <v>597</v>
      </c>
      <c r="D55" s="725">
        <f>SUM(D56:D63)</f>
        <v>0</v>
      </c>
      <c r="E55" s="725">
        <f>SUM(E56:E63)</f>
        <v>0</v>
      </c>
      <c r="F55" s="725">
        <f>SUM(F56:F63)</f>
        <v>0</v>
      </c>
      <c r="G55" s="725">
        <f>SUM(G56:G63)</f>
        <v>0</v>
      </c>
    </row>
    <row r="56" spans="1:7" s="182" customFormat="1" ht="12" customHeight="1" x14ac:dyDescent="0.25">
      <c r="A56" s="211" t="s">
        <v>598</v>
      </c>
      <c r="B56" s="783" t="s">
        <v>599</v>
      </c>
      <c r="C56" s="208" t="s">
        <v>600</v>
      </c>
      <c r="D56" s="730"/>
      <c r="E56" s="730"/>
      <c r="F56" s="730"/>
      <c r="G56" s="730"/>
    </row>
    <row r="57" spans="1:7" s="182" customFormat="1" ht="12" customHeight="1" x14ac:dyDescent="0.25">
      <c r="A57" s="214" t="s">
        <v>496</v>
      </c>
      <c r="B57" s="784" t="s">
        <v>583</v>
      </c>
      <c r="C57" s="215" t="s">
        <v>601</v>
      </c>
      <c r="D57" s="730"/>
      <c r="E57" s="728"/>
      <c r="F57" s="728"/>
      <c r="G57" s="730"/>
    </row>
    <row r="58" spans="1:7" s="182" customFormat="1" ht="12" customHeight="1" x14ac:dyDescent="0.25">
      <c r="A58" s="207" t="s">
        <v>499</v>
      </c>
      <c r="B58" s="782" t="s">
        <v>602</v>
      </c>
      <c r="C58" s="208" t="s">
        <v>603</v>
      </c>
      <c r="D58" s="730"/>
      <c r="E58" s="730"/>
      <c r="F58" s="730"/>
      <c r="G58" s="730"/>
    </row>
    <row r="59" spans="1:7" s="182" customFormat="1" ht="12" customHeight="1" x14ac:dyDescent="0.25">
      <c r="A59" s="207" t="s">
        <v>502</v>
      </c>
      <c r="B59" s="782" t="s">
        <v>587</v>
      </c>
      <c r="C59" s="208" t="s">
        <v>604</v>
      </c>
      <c r="D59" s="730"/>
      <c r="E59" s="730"/>
      <c r="F59" s="730"/>
      <c r="G59" s="730"/>
    </row>
    <row r="60" spans="1:7" s="182" customFormat="1" ht="12" customHeight="1" x14ac:dyDescent="0.25">
      <c r="A60" s="207" t="s">
        <v>505</v>
      </c>
      <c r="B60" s="783" t="s">
        <v>605</v>
      </c>
      <c r="C60" s="208" t="s">
        <v>606</v>
      </c>
      <c r="D60" s="730"/>
      <c r="E60" s="730"/>
      <c r="F60" s="730"/>
      <c r="G60" s="730"/>
    </row>
    <row r="61" spans="1:7" s="182" customFormat="1" ht="12" customHeight="1" x14ac:dyDescent="0.25">
      <c r="A61" s="207" t="s">
        <v>508</v>
      </c>
      <c r="B61" s="782" t="s">
        <v>607</v>
      </c>
      <c r="C61" s="208" t="s">
        <v>608</v>
      </c>
      <c r="D61" s="730"/>
      <c r="E61" s="730"/>
      <c r="F61" s="730"/>
      <c r="G61" s="730"/>
    </row>
    <row r="62" spans="1:7" s="182" customFormat="1" ht="12" customHeight="1" x14ac:dyDescent="0.25">
      <c r="A62" s="207" t="s">
        <v>511</v>
      </c>
      <c r="B62" s="782" t="s">
        <v>609</v>
      </c>
      <c r="C62" s="208" t="s">
        <v>610</v>
      </c>
      <c r="D62" s="730"/>
      <c r="E62" s="730"/>
      <c r="F62" s="730"/>
      <c r="G62" s="730"/>
    </row>
    <row r="63" spans="1:7" s="182" customFormat="1" ht="12" customHeight="1" x14ac:dyDescent="0.25">
      <c r="A63" s="207" t="s">
        <v>532</v>
      </c>
      <c r="B63" s="785" t="s">
        <v>611</v>
      </c>
      <c r="C63" s="208" t="s">
        <v>612</v>
      </c>
      <c r="D63" s="730"/>
      <c r="E63" s="730"/>
      <c r="F63" s="730"/>
      <c r="G63" s="730"/>
    </row>
    <row r="64" spans="1:7" s="204" customFormat="1" ht="12" customHeight="1" x14ac:dyDescent="0.25">
      <c r="A64" s="210" t="s">
        <v>613</v>
      </c>
      <c r="B64" s="781" t="s">
        <v>614</v>
      </c>
      <c r="C64" s="202" t="s">
        <v>615</v>
      </c>
      <c r="D64" s="725">
        <f>SUM(D65:D69)</f>
        <v>0</v>
      </c>
      <c r="E64" s="725">
        <f>SUM(E65:E69)</f>
        <v>0</v>
      </c>
      <c r="F64" s="725">
        <f>SUM(F65:F69)</f>
        <v>0</v>
      </c>
      <c r="G64" s="725">
        <f>SUM(G65:G69)</f>
        <v>0</v>
      </c>
    </row>
    <row r="65" spans="1:7" s="204" customFormat="1" ht="12" customHeight="1" x14ac:dyDescent="0.25">
      <c r="A65" s="211" t="s">
        <v>616</v>
      </c>
      <c r="B65" s="782" t="s">
        <v>617</v>
      </c>
      <c r="C65" s="208" t="s">
        <v>618</v>
      </c>
      <c r="D65" s="726"/>
      <c r="E65" s="726"/>
      <c r="F65" s="728"/>
      <c r="G65" s="726"/>
    </row>
    <row r="66" spans="1:7" s="182" customFormat="1" ht="12" customHeight="1" x14ac:dyDescent="0.25">
      <c r="A66" s="207" t="s">
        <v>496</v>
      </c>
      <c r="B66" s="782" t="s">
        <v>619</v>
      </c>
      <c r="C66" s="208" t="s">
        <v>620</v>
      </c>
      <c r="D66" s="726"/>
      <c r="E66" s="726"/>
      <c r="F66" s="726"/>
      <c r="G66" s="726"/>
    </row>
    <row r="67" spans="1:7" s="182" customFormat="1" ht="12" customHeight="1" x14ac:dyDescent="0.25">
      <c r="A67" s="207" t="s">
        <v>499</v>
      </c>
      <c r="B67" s="782" t="s">
        <v>621</v>
      </c>
      <c r="C67" s="208" t="s">
        <v>622</v>
      </c>
      <c r="D67" s="726"/>
      <c r="E67" s="726"/>
      <c r="F67" s="726"/>
      <c r="G67" s="726"/>
    </row>
    <row r="68" spans="1:7" s="182" customFormat="1" ht="12" customHeight="1" x14ac:dyDescent="0.25">
      <c r="A68" s="207" t="s">
        <v>502</v>
      </c>
      <c r="B68" s="782" t="s">
        <v>623</v>
      </c>
      <c r="C68" s="208" t="s">
        <v>624</v>
      </c>
      <c r="D68" s="726"/>
      <c r="E68" s="726"/>
      <c r="F68" s="726"/>
      <c r="G68" s="726"/>
    </row>
    <row r="69" spans="1:7" s="182" customFormat="1" ht="12" customHeight="1" x14ac:dyDescent="0.25">
      <c r="A69" s="207" t="s">
        <v>505</v>
      </c>
      <c r="B69" s="782" t="s">
        <v>625</v>
      </c>
      <c r="C69" s="208" t="s">
        <v>626</v>
      </c>
      <c r="D69" s="726"/>
      <c r="E69" s="726"/>
      <c r="F69" s="726"/>
      <c r="G69" s="726"/>
    </row>
    <row r="70" spans="1:7" s="204" customFormat="1" ht="12" customHeight="1" x14ac:dyDescent="0.25">
      <c r="A70" s="210" t="s">
        <v>627</v>
      </c>
      <c r="B70" s="781" t="s">
        <v>628</v>
      </c>
      <c r="C70" s="202" t="s">
        <v>629</v>
      </c>
      <c r="D70" s="725">
        <f>SUM(D71:D74)</f>
        <v>0</v>
      </c>
      <c r="E70" s="725">
        <f>SUM(E71:E74)</f>
        <v>0</v>
      </c>
      <c r="F70" s="725">
        <f>SUM(F71:F74)</f>
        <v>0</v>
      </c>
      <c r="G70" s="725">
        <f>SUM(G71:G74)</f>
        <v>0</v>
      </c>
    </row>
    <row r="71" spans="1:7" s="182" customFormat="1" ht="12" customHeight="1" x14ac:dyDescent="0.25">
      <c r="A71" s="211" t="s">
        <v>630</v>
      </c>
      <c r="B71" s="782" t="s">
        <v>631</v>
      </c>
      <c r="C71" s="208" t="s">
        <v>632</v>
      </c>
      <c r="D71" s="732"/>
      <c r="E71" s="733"/>
      <c r="F71" s="728"/>
      <c r="G71" s="733"/>
    </row>
    <row r="72" spans="1:7" s="182" customFormat="1" ht="12" customHeight="1" x14ac:dyDescent="0.25">
      <c r="A72" s="207" t="s">
        <v>496</v>
      </c>
      <c r="B72" s="783" t="s">
        <v>633</v>
      </c>
      <c r="C72" s="208" t="s">
        <v>634</v>
      </c>
      <c r="D72" s="728"/>
      <c r="E72" s="728"/>
      <c r="F72" s="728"/>
      <c r="G72" s="728"/>
    </row>
    <row r="73" spans="1:7" s="182" customFormat="1" ht="12" customHeight="1" x14ac:dyDescent="0.25">
      <c r="A73" s="207" t="s">
        <v>499</v>
      </c>
      <c r="B73" s="782" t="s">
        <v>635</v>
      </c>
      <c r="C73" s="208" t="s">
        <v>636</v>
      </c>
      <c r="D73" s="728"/>
      <c r="E73" s="728"/>
      <c r="F73" s="728"/>
      <c r="G73" s="728"/>
    </row>
    <row r="74" spans="1:7" s="182" customFormat="1" ht="12" customHeight="1" x14ac:dyDescent="0.25">
      <c r="A74" s="207" t="s">
        <v>502</v>
      </c>
      <c r="B74" s="782" t="s">
        <v>637</v>
      </c>
      <c r="C74" s="208" t="s">
        <v>638</v>
      </c>
      <c r="D74" s="726"/>
      <c r="E74" s="726"/>
      <c r="F74" s="726"/>
      <c r="G74" s="726"/>
    </row>
    <row r="75" spans="1:7" s="182" customFormat="1" ht="12" customHeight="1" x14ac:dyDescent="0.25">
      <c r="A75" s="216"/>
      <c r="B75" s="786" t="s">
        <v>639</v>
      </c>
      <c r="C75" s="217">
        <v>888</v>
      </c>
      <c r="D75" s="734">
        <f>(SUM(D10:D74))</f>
        <v>0</v>
      </c>
      <c r="E75" s="734">
        <f>(SUM(E10:E74))</f>
        <v>0</v>
      </c>
      <c r="F75" s="734">
        <f>SUM(F10:F74)</f>
        <v>0</v>
      </c>
      <c r="G75" s="734">
        <f>(SUM(G10:G74))</f>
        <v>0</v>
      </c>
    </row>
    <row r="76" spans="1:7" s="182" customFormat="1" ht="12" customHeight="1" x14ac:dyDescent="0.25">
      <c r="A76" s="218"/>
      <c r="B76" s="227"/>
      <c r="D76" s="219"/>
      <c r="E76" s="219"/>
      <c r="F76" s="219"/>
      <c r="G76" s="219"/>
    </row>
    <row r="77" spans="1:7" s="182" customFormat="1" ht="12" customHeight="1" x14ac:dyDescent="0.25">
      <c r="A77" s="218"/>
      <c r="B77" s="227"/>
      <c r="D77" s="219"/>
      <c r="E77" s="219"/>
      <c r="F77" s="219"/>
      <c r="G77" s="219"/>
    </row>
    <row r="78" spans="1:7" s="182" customFormat="1" ht="12" customHeight="1" x14ac:dyDescent="0.25">
      <c r="A78" s="220" t="s">
        <v>472</v>
      </c>
      <c r="B78" s="787" t="s">
        <v>640</v>
      </c>
      <c r="C78" s="220" t="s">
        <v>474</v>
      </c>
      <c r="D78" s="221" t="s">
        <v>641</v>
      </c>
      <c r="E78" s="221" t="s">
        <v>642</v>
      </c>
      <c r="F78" s="222"/>
      <c r="G78" s="222"/>
    </row>
    <row r="79" spans="1:7" s="182" customFormat="1" ht="12" customHeight="1" x14ac:dyDescent="0.25">
      <c r="A79" s="223" t="s">
        <v>477</v>
      </c>
      <c r="B79" s="788"/>
      <c r="C79" s="223" t="s">
        <v>478</v>
      </c>
      <c r="D79" s="224" t="s">
        <v>643</v>
      </c>
      <c r="E79" s="224" t="s">
        <v>643</v>
      </c>
      <c r="F79" s="222"/>
      <c r="G79" s="222"/>
    </row>
    <row r="80" spans="1:7" s="227" customFormat="1" ht="12" customHeight="1" x14ac:dyDescent="0.25">
      <c r="A80" s="225" t="s">
        <v>482</v>
      </c>
      <c r="B80" s="789" t="s">
        <v>483</v>
      </c>
      <c r="C80" s="225" t="s">
        <v>484</v>
      </c>
      <c r="D80" s="226">
        <v>5</v>
      </c>
      <c r="E80" s="226">
        <v>6</v>
      </c>
      <c r="F80" s="222"/>
      <c r="G80" s="222"/>
    </row>
    <row r="81" spans="1:7" s="204" customFormat="1" ht="12" customHeight="1" x14ac:dyDescent="0.25">
      <c r="A81" s="228"/>
      <c r="B81" s="790" t="s">
        <v>644</v>
      </c>
      <c r="C81" s="229" t="s">
        <v>645</v>
      </c>
      <c r="D81" s="725"/>
      <c r="E81" s="725"/>
      <c r="F81" s="230"/>
      <c r="G81" s="230"/>
    </row>
    <row r="82" spans="1:7" s="204" customFormat="1" ht="12" customHeight="1" x14ac:dyDescent="0.25">
      <c r="A82" s="228" t="s">
        <v>487</v>
      </c>
      <c r="B82" s="790" t="s">
        <v>646</v>
      </c>
      <c r="C82" s="229" t="s">
        <v>647</v>
      </c>
      <c r="D82" s="725"/>
      <c r="E82" s="725"/>
      <c r="F82" s="1578"/>
      <c r="G82" s="1578"/>
    </row>
    <row r="83" spans="1:7" s="204" customFormat="1" ht="12" customHeight="1" x14ac:dyDescent="0.25">
      <c r="A83" s="228" t="s">
        <v>490</v>
      </c>
      <c r="B83" s="790" t="s">
        <v>648</v>
      </c>
      <c r="C83" s="229" t="s">
        <v>649</v>
      </c>
      <c r="D83" s="725"/>
      <c r="E83" s="725"/>
      <c r="F83" s="212"/>
      <c r="G83" s="212"/>
    </row>
    <row r="84" spans="1:7" s="182" customFormat="1" ht="12" customHeight="1" x14ac:dyDescent="0.25">
      <c r="A84" s="231" t="s">
        <v>493</v>
      </c>
      <c r="B84" s="791" t="s">
        <v>650</v>
      </c>
      <c r="C84" s="232" t="s">
        <v>651</v>
      </c>
      <c r="D84" s="726"/>
      <c r="E84" s="726"/>
      <c r="F84" s="212"/>
      <c r="G84" s="212"/>
    </row>
    <row r="85" spans="1:7" s="182" customFormat="1" ht="12" customHeight="1" x14ac:dyDescent="0.25">
      <c r="A85" s="231" t="s">
        <v>496</v>
      </c>
      <c r="B85" s="791" t="s">
        <v>652</v>
      </c>
      <c r="C85" s="232" t="s">
        <v>653</v>
      </c>
      <c r="D85" s="726"/>
      <c r="E85" s="726"/>
      <c r="F85" s="222"/>
      <c r="G85" s="203"/>
    </row>
    <row r="86" spans="1:7" s="182" customFormat="1" ht="12" customHeight="1" x14ac:dyDescent="0.25">
      <c r="A86" s="231" t="s">
        <v>499</v>
      </c>
      <c r="B86" s="791" t="s">
        <v>654</v>
      </c>
      <c r="C86" s="232" t="s">
        <v>655</v>
      </c>
      <c r="D86" s="726"/>
      <c r="E86" s="726"/>
      <c r="F86" s="222"/>
      <c r="G86" s="203"/>
    </row>
    <row r="87" spans="1:7" s="182" customFormat="1" ht="12" customHeight="1" x14ac:dyDescent="0.25">
      <c r="A87" s="207" t="s">
        <v>502</v>
      </c>
      <c r="B87" s="782" t="s">
        <v>656</v>
      </c>
      <c r="C87" s="208" t="s">
        <v>657</v>
      </c>
      <c r="D87" s="735"/>
      <c r="E87" s="726"/>
      <c r="F87" s="222"/>
      <c r="G87" s="213"/>
    </row>
    <row r="88" spans="1:7" s="204" customFormat="1" ht="12" customHeight="1" x14ac:dyDescent="0.25">
      <c r="A88" s="228" t="s">
        <v>514</v>
      </c>
      <c r="B88" s="790" t="s">
        <v>658</v>
      </c>
      <c r="C88" s="229" t="s">
        <v>659</v>
      </c>
      <c r="D88" s="725"/>
      <c r="E88" s="725"/>
      <c r="F88" s="230"/>
      <c r="G88" s="203"/>
    </row>
    <row r="89" spans="1:7" s="182" customFormat="1" ht="12" customHeight="1" x14ac:dyDescent="0.25">
      <c r="A89" s="231" t="s">
        <v>517</v>
      </c>
      <c r="B89" s="791" t="s">
        <v>660</v>
      </c>
      <c r="C89" s="232" t="s">
        <v>661</v>
      </c>
      <c r="D89" s="726"/>
      <c r="E89" s="726"/>
      <c r="F89" s="222"/>
      <c r="G89" s="203"/>
    </row>
    <row r="90" spans="1:7" s="182" customFormat="1" ht="12" customHeight="1" x14ac:dyDescent="0.25">
      <c r="A90" s="231" t="s">
        <v>496</v>
      </c>
      <c r="B90" s="791" t="s">
        <v>662</v>
      </c>
      <c r="C90" s="232" t="s">
        <v>663</v>
      </c>
      <c r="D90" s="726"/>
      <c r="E90" s="726"/>
      <c r="F90" s="222"/>
      <c r="G90" s="203"/>
    </row>
    <row r="91" spans="1:7" s="182" customFormat="1" ht="12" customHeight="1" x14ac:dyDescent="0.25">
      <c r="A91" s="231" t="s">
        <v>499</v>
      </c>
      <c r="B91" s="791" t="s">
        <v>664</v>
      </c>
      <c r="C91" s="232" t="s">
        <v>665</v>
      </c>
      <c r="D91" s="726"/>
      <c r="E91" s="726"/>
      <c r="F91" s="222"/>
      <c r="G91" s="203"/>
    </row>
    <row r="92" spans="1:7" s="182" customFormat="1" ht="12" customHeight="1" x14ac:dyDescent="0.25">
      <c r="A92" s="231" t="s">
        <v>502</v>
      </c>
      <c r="B92" s="791" t="s">
        <v>666</v>
      </c>
      <c r="C92" s="232" t="s">
        <v>667</v>
      </c>
      <c r="D92" s="726"/>
      <c r="E92" s="726"/>
      <c r="F92" s="222"/>
      <c r="G92" s="203"/>
    </row>
    <row r="93" spans="1:7" s="182" customFormat="1" ht="12" customHeight="1" x14ac:dyDescent="0.25">
      <c r="A93" s="231" t="s">
        <v>505</v>
      </c>
      <c r="B93" s="791" t="s">
        <v>668</v>
      </c>
      <c r="C93" s="232" t="s">
        <v>669</v>
      </c>
      <c r="D93" s="726"/>
      <c r="E93" s="726"/>
      <c r="F93" s="222"/>
      <c r="G93" s="203"/>
    </row>
    <row r="94" spans="1:7" s="182" customFormat="1" ht="12" customHeight="1" x14ac:dyDescent="0.25">
      <c r="A94" s="231" t="s">
        <v>508</v>
      </c>
      <c r="B94" s="791" t="s">
        <v>670</v>
      </c>
      <c r="C94" s="232" t="s">
        <v>671</v>
      </c>
      <c r="D94" s="726"/>
      <c r="E94" s="726"/>
      <c r="F94" s="222"/>
      <c r="G94" s="203"/>
    </row>
    <row r="95" spans="1:7" s="204" customFormat="1" ht="12" customHeight="1" x14ac:dyDescent="0.25">
      <c r="A95" s="228" t="s">
        <v>538</v>
      </c>
      <c r="B95" s="790" t="s">
        <v>672</v>
      </c>
      <c r="C95" s="229" t="s">
        <v>673</v>
      </c>
      <c r="D95" s="725"/>
      <c r="E95" s="725"/>
      <c r="F95" s="230"/>
      <c r="G95" s="203"/>
    </row>
    <row r="96" spans="1:7" s="182" customFormat="1" ht="12" customHeight="1" x14ac:dyDescent="0.25">
      <c r="A96" s="231" t="s">
        <v>541</v>
      </c>
      <c r="B96" s="791" t="s">
        <v>674</v>
      </c>
      <c r="C96" s="232" t="s">
        <v>675</v>
      </c>
      <c r="D96" s="726"/>
      <c r="E96" s="726"/>
      <c r="F96" s="222"/>
      <c r="G96" s="203"/>
    </row>
    <row r="97" spans="1:7" s="182" customFormat="1" ht="12" customHeight="1" x14ac:dyDescent="0.25">
      <c r="A97" s="231" t="s">
        <v>496</v>
      </c>
      <c r="B97" s="791" t="s">
        <v>676</v>
      </c>
      <c r="C97" s="232" t="s">
        <v>677</v>
      </c>
      <c r="D97" s="726"/>
      <c r="E97" s="726"/>
      <c r="F97" s="222"/>
      <c r="G97" s="203"/>
    </row>
    <row r="98" spans="1:7" s="182" customFormat="1" ht="12" customHeight="1" x14ac:dyDescent="0.25">
      <c r="A98" s="231" t="s">
        <v>499</v>
      </c>
      <c r="B98" s="791" t="s">
        <v>678</v>
      </c>
      <c r="C98" s="232" t="s">
        <v>679</v>
      </c>
      <c r="D98" s="726"/>
      <c r="E98" s="726"/>
      <c r="F98" s="222"/>
      <c r="G98" s="203"/>
    </row>
    <row r="99" spans="1:7" s="204" customFormat="1" ht="12" customHeight="1" x14ac:dyDescent="0.25">
      <c r="A99" s="228" t="s">
        <v>680</v>
      </c>
      <c r="B99" s="790" t="s">
        <v>681</v>
      </c>
      <c r="C99" s="229" t="s">
        <v>682</v>
      </c>
      <c r="D99" s="725"/>
      <c r="E99" s="725"/>
      <c r="F99" s="230"/>
      <c r="G99" s="203"/>
    </row>
    <row r="100" spans="1:7" s="182" customFormat="1" ht="12" customHeight="1" x14ac:dyDescent="0.25">
      <c r="A100" s="231" t="s">
        <v>683</v>
      </c>
      <c r="B100" s="791" t="s">
        <v>684</v>
      </c>
      <c r="C100" s="232" t="s">
        <v>685</v>
      </c>
      <c r="D100" s="726"/>
      <c r="E100" s="726"/>
      <c r="F100" s="222"/>
      <c r="G100" s="203"/>
    </row>
    <row r="101" spans="1:7" s="182" customFormat="1" ht="12" customHeight="1" x14ac:dyDescent="0.25">
      <c r="A101" s="231" t="s">
        <v>496</v>
      </c>
      <c r="B101" s="791" t="s">
        <v>686</v>
      </c>
      <c r="C101" s="232" t="s">
        <v>687</v>
      </c>
      <c r="D101" s="726"/>
      <c r="E101" s="726"/>
      <c r="F101" s="222"/>
      <c r="G101" s="203"/>
    </row>
    <row r="102" spans="1:7" s="235" customFormat="1" x14ac:dyDescent="0.25">
      <c r="A102" s="233" t="s">
        <v>688</v>
      </c>
      <c r="B102" s="792" t="s">
        <v>689</v>
      </c>
      <c r="C102" s="234" t="s">
        <v>690</v>
      </c>
      <c r="D102" s="736"/>
      <c r="E102" s="736"/>
      <c r="F102" s="230"/>
    </row>
    <row r="103" spans="1:7" s="204" customFormat="1" ht="12" customHeight="1" x14ac:dyDescent="0.25">
      <c r="A103" s="228" t="s">
        <v>558</v>
      </c>
      <c r="B103" s="790" t="s">
        <v>691</v>
      </c>
      <c r="C103" s="229" t="s">
        <v>692</v>
      </c>
      <c r="D103" s="725"/>
      <c r="E103" s="725"/>
      <c r="F103" s="236"/>
      <c r="G103" s="203"/>
    </row>
    <row r="104" spans="1:7" s="204" customFormat="1" ht="12" customHeight="1" x14ac:dyDescent="0.25">
      <c r="A104" s="228" t="s">
        <v>561</v>
      </c>
      <c r="B104" s="790" t="s">
        <v>693</v>
      </c>
      <c r="C104" s="229" t="s">
        <v>694</v>
      </c>
      <c r="D104" s="725"/>
      <c r="E104" s="725"/>
      <c r="F104" s="1577"/>
      <c r="G104" s="1577"/>
    </row>
    <row r="105" spans="1:7" s="182" customFormat="1" ht="12" customHeight="1" x14ac:dyDescent="0.25">
      <c r="A105" s="231" t="s">
        <v>564</v>
      </c>
      <c r="B105" s="791" t="s">
        <v>695</v>
      </c>
      <c r="C105" s="232" t="s">
        <v>696</v>
      </c>
      <c r="D105" s="726"/>
      <c r="E105" s="726"/>
      <c r="F105" s="212"/>
      <c r="G105" s="212"/>
    </row>
    <row r="106" spans="1:7" s="182" customFormat="1" ht="12" customHeight="1" x14ac:dyDescent="0.25">
      <c r="A106" s="231" t="s">
        <v>496</v>
      </c>
      <c r="B106" s="791" t="s">
        <v>697</v>
      </c>
      <c r="C106" s="232" t="s">
        <v>698</v>
      </c>
      <c r="D106" s="726"/>
      <c r="E106" s="726"/>
      <c r="F106" s="212"/>
      <c r="G106" s="212"/>
    </row>
    <row r="107" spans="1:7" s="182" customFormat="1" ht="12" customHeight="1" x14ac:dyDescent="0.25">
      <c r="A107" s="231" t="s">
        <v>499</v>
      </c>
      <c r="B107" s="791" t="s">
        <v>699</v>
      </c>
      <c r="C107" s="232" t="s">
        <v>700</v>
      </c>
      <c r="D107" s="726"/>
      <c r="E107" s="726"/>
      <c r="F107" s="212"/>
      <c r="G107" s="212"/>
    </row>
    <row r="108" spans="1:7" s="182" customFormat="1" ht="12" customHeight="1" x14ac:dyDescent="0.25">
      <c r="A108" s="231" t="s">
        <v>502</v>
      </c>
      <c r="B108" s="791" t="s">
        <v>701</v>
      </c>
      <c r="C108" s="232" t="s">
        <v>702</v>
      </c>
      <c r="D108" s="726"/>
      <c r="E108" s="726"/>
      <c r="F108" s="222"/>
      <c r="G108" s="203"/>
    </row>
    <row r="109" spans="1:7" s="204" customFormat="1" ht="12" customHeight="1" x14ac:dyDescent="0.25">
      <c r="A109" s="228" t="s">
        <v>577</v>
      </c>
      <c r="B109" s="790" t="s">
        <v>703</v>
      </c>
      <c r="C109" s="229" t="s">
        <v>704</v>
      </c>
      <c r="D109" s="725"/>
      <c r="E109" s="725"/>
      <c r="F109" s="1577"/>
      <c r="G109" s="1577"/>
    </row>
    <row r="110" spans="1:7" s="182" customFormat="1" ht="12" customHeight="1" x14ac:dyDescent="0.25">
      <c r="A110" s="237" t="s">
        <v>580</v>
      </c>
      <c r="B110" s="793" t="s">
        <v>705</v>
      </c>
      <c r="C110" s="238" t="s">
        <v>706</v>
      </c>
      <c r="D110" s="728"/>
      <c r="E110" s="730"/>
      <c r="F110" s="212"/>
      <c r="G110" s="212"/>
    </row>
    <row r="111" spans="1:7" s="182" customFormat="1" ht="12" customHeight="1" x14ac:dyDescent="0.25">
      <c r="A111" s="237" t="s">
        <v>496</v>
      </c>
      <c r="B111" s="793" t="s">
        <v>583</v>
      </c>
      <c r="C111" s="238" t="s">
        <v>707</v>
      </c>
      <c r="D111" s="728"/>
      <c r="E111" s="730"/>
      <c r="F111" s="212"/>
      <c r="G111" s="212"/>
    </row>
    <row r="112" spans="1:7" s="182" customFormat="1" ht="12" customHeight="1" x14ac:dyDescent="0.25">
      <c r="A112" s="237" t="s">
        <v>499</v>
      </c>
      <c r="B112" s="793" t="s">
        <v>708</v>
      </c>
      <c r="C112" s="238" t="s">
        <v>709</v>
      </c>
      <c r="D112" s="728"/>
      <c r="E112" s="730"/>
      <c r="F112" s="212"/>
      <c r="G112" s="212"/>
    </row>
    <row r="113" spans="1:7" s="182" customFormat="1" ht="12" customHeight="1" x14ac:dyDescent="0.25">
      <c r="A113" s="237" t="s">
        <v>502</v>
      </c>
      <c r="B113" s="793" t="s">
        <v>710</v>
      </c>
      <c r="C113" s="238" t="s">
        <v>711</v>
      </c>
      <c r="D113" s="728"/>
      <c r="E113" s="730"/>
      <c r="F113" s="222"/>
      <c r="G113" s="203"/>
    </row>
    <row r="114" spans="1:7" s="182" customFormat="1" ht="12" customHeight="1" x14ac:dyDescent="0.25">
      <c r="A114" s="237" t="s">
        <v>505</v>
      </c>
      <c r="B114" s="793" t="s">
        <v>712</v>
      </c>
      <c r="C114" s="238" t="s">
        <v>713</v>
      </c>
      <c r="D114" s="728"/>
      <c r="E114" s="730"/>
      <c r="F114" s="222"/>
      <c r="G114" s="203"/>
    </row>
    <row r="115" spans="1:7" s="182" customFormat="1" ht="12" customHeight="1" x14ac:dyDescent="0.25">
      <c r="A115" s="237" t="s">
        <v>508</v>
      </c>
      <c r="B115" s="793" t="s">
        <v>714</v>
      </c>
      <c r="C115" s="238" t="s">
        <v>715</v>
      </c>
      <c r="D115" s="728"/>
      <c r="E115" s="730"/>
      <c r="F115" s="222"/>
      <c r="G115" s="203"/>
    </row>
    <row r="116" spans="1:7" s="182" customFormat="1" ht="12" customHeight="1" x14ac:dyDescent="0.25">
      <c r="A116" s="237" t="s">
        <v>511</v>
      </c>
      <c r="B116" s="793" t="s">
        <v>716</v>
      </c>
      <c r="C116" s="238" t="s">
        <v>717</v>
      </c>
      <c r="D116" s="730"/>
      <c r="E116" s="730"/>
      <c r="F116" s="222"/>
      <c r="G116" s="203"/>
    </row>
    <row r="117" spans="1:7" s="182" customFormat="1" ht="12" customHeight="1" x14ac:dyDescent="0.25">
      <c r="A117" s="237" t="s">
        <v>532</v>
      </c>
      <c r="B117" s="793" t="s">
        <v>718</v>
      </c>
      <c r="C117" s="238" t="s">
        <v>719</v>
      </c>
      <c r="D117" s="730"/>
      <c r="E117" s="730"/>
      <c r="F117" s="222"/>
      <c r="G117" s="203"/>
    </row>
    <row r="118" spans="1:7" s="182" customFormat="1" ht="12" customHeight="1" x14ac:dyDescent="0.25">
      <c r="A118" s="237" t="s">
        <v>535</v>
      </c>
      <c r="B118" s="793" t="s">
        <v>720</v>
      </c>
      <c r="C118" s="238" t="s">
        <v>721</v>
      </c>
      <c r="D118" s="730"/>
      <c r="E118" s="730"/>
      <c r="F118" s="222"/>
      <c r="G118" s="203"/>
    </row>
    <row r="119" spans="1:7" s="182" customFormat="1" ht="12" customHeight="1" x14ac:dyDescent="0.25">
      <c r="A119" s="237" t="s">
        <v>722</v>
      </c>
      <c r="B119" s="793" t="s">
        <v>723</v>
      </c>
      <c r="C119" s="238" t="s">
        <v>724</v>
      </c>
      <c r="D119" s="730"/>
      <c r="E119" s="730"/>
      <c r="F119" s="222"/>
      <c r="G119" s="203"/>
    </row>
    <row r="120" spans="1:7" s="182" customFormat="1" ht="12" customHeight="1" x14ac:dyDescent="0.25">
      <c r="A120" s="237" t="s">
        <v>725</v>
      </c>
      <c r="B120" s="794" t="s">
        <v>726</v>
      </c>
      <c r="C120" s="238" t="s">
        <v>727</v>
      </c>
      <c r="D120" s="730"/>
      <c r="E120" s="730"/>
      <c r="F120" s="222"/>
      <c r="G120" s="203"/>
    </row>
    <row r="121" spans="1:7" s="204" customFormat="1" ht="12" customHeight="1" x14ac:dyDescent="0.25">
      <c r="A121" s="228" t="s">
        <v>595</v>
      </c>
      <c r="B121" s="790" t="s">
        <v>728</v>
      </c>
      <c r="C121" s="229" t="s">
        <v>729</v>
      </c>
      <c r="D121" s="725"/>
      <c r="E121" s="725"/>
      <c r="F121" s="1577"/>
      <c r="G121" s="1577"/>
    </row>
    <row r="122" spans="1:7" s="182" customFormat="1" ht="12" customHeight="1" x14ac:dyDescent="0.25">
      <c r="A122" s="231" t="s">
        <v>598</v>
      </c>
      <c r="B122" s="791" t="s">
        <v>730</v>
      </c>
      <c r="C122" s="232" t="s">
        <v>731</v>
      </c>
      <c r="D122" s="728"/>
      <c r="E122" s="730"/>
      <c r="F122" s="212"/>
      <c r="G122" s="212"/>
    </row>
    <row r="123" spans="1:7" s="182" customFormat="1" ht="12" customHeight="1" x14ac:dyDescent="0.25">
      <c r="A123" s="237" t="s">
        <v>496</v>
      </c>
      <c r="B123" s="793" t="s">
        <v>583</v>
      </c>
      <c r="C123" s="238" t="s">
        <v>732</v>
      </c>
      <c r="D123" s="728"/>
      <c r="E123" s="730"/>
      <c r="F123" s="212"/>
      <c r="G123" s="212"/>
    </row>
    <row r="124" spans="1:7" s="182" customFormat="1" ht="12" customHeight="1" x14ac:dyDescent="0.25">
      <c r="A124" s="231" t="s">
        <v>499</v>
      </c>
      <c r="B124" s="791" t="s">
        <v>733</v>
      </c>
      <c r="C124" s="232" t="s">
        <v>734</v>
      </c>
      <c r="D124" s="728"/>
      <c r="E124" s="730"/>
      <c r="F124" s="212"/>
      <c r="G124" s="212"/>
    </row>
    <row r="125" spans="1:7" s="182" customFormat="1" ht="12" customHeight="1" x14ac:dyDescent="0.25">
      <c r="A125" s="231" t="s">
        <v>502</v>
      </c>
      <c r="B125" s="791" t="s">
        <v>735</v>
      </c>
      <c r="C125" s="232" t="s">
        <v>736</v>
      </c>
      <c r="D125" s="728"/>
      <c r="E125" s="730"/>
      <c r="F125" s="212"/>
      <c r="G125" s="212"/>
    </row>
    <row r="126" spans="1:7" s="182" customFormat="1" ht="12" customHeight="1" x14ac:dyDescent="0.25">
      <c r="A126" s="231" t="s">
        <v>505</v>
      </c>
      <c r="B126" s="791" t="s">
        <v>737</v>
      </c>
      <c r="C126" s="232" t="s">
        <v>738</v>
      </c>
      <c r="D126" s="728"/>
      <c r="E126" s="730"/>
      <c r="F126" s="1578"/>
      <c r="G126" s="1578"/>
    </row>
    <row r="127" spans="1:7" s="182" customFormat="1" ht="12" customHeight="1" x14ac:dyDescent="0.25">
      <c r="A127" s="231" t="s">
        <v>508</v>
      </c>
      <c r="B127" s="791" t="s">
        <v>739</v>
      </c>
      <c r="C127" s="232" t="s">
        <v>740</v>
      </c>
      <c r="D127" s="728"/>
      <c r="E127" s="730"/>
      <c r="F127" s="1578"/>
      <c r="G127" s="1578"/>
    </row>
    <row r="128" spans="1:7" s="182" customFormat="1" ht="12" customHeight="1" x14ac:dyDescent="0.25">
      <c r="A128" s="231" t="s">
        <v>511</v>
      </c>
      <c r="B128" s="791" t="s">
        <v>741</v>
      </c>
      <c r="C128" s="232" t="s">
        <v>742</v>
      </c>
      <c r="D128" s="730"/>
      <c r="E128" s="730"/>
      <c r="F128" s="1578"/>
      <c r="G128" s="1578"/>
    </row>
    <row r="129" spans="1:7" s="182" customFormat="1" ht="12" customHeight="1" x14ac:dyDescent="0.25">
      <c r="A129" s="231" t="s">
        <v>532</v>
      </c>
      <c r="B129" s="791" t="s">
        <v>743</v>
      </c>
      <c r="C129" s="232" t="s">
        <v>744</v>
      </c>
      <c r="D129" s="730"/>
      <c r="E129" s="730"/>
      <c r="F129" s="222"/>
      <c r="G129" s="203"/>
    </row>
    <row r="130" spans="1:7" s="182" customFormat="1" ht="12" customHeight="1" x14ac:dyDescent="0.25">
      <c r="A130" s="231" t="s">
        <v>535</v>
      </c>
      <c r="B130" s="791" t="s">
        <v>745</v>
      </c>
      <c r="C130" s="232" t="s">
        <v>746</v>
      </c>
      <c r="D130" s="730"/>
      <c r="E130" s="730"/>
      <c r="F130" s="222"/>
      <c r="G130" s="203"/>
    </row>
    <row r="131" spans="1:7" s="182" customFormat="1" ht="12" customHeight="1" x14ac:dyDescent="0.25">
      <c r="A131" s="231" t="s">
        <v>722</v>
      </c>
      <c r="B131" s="795" t="s">
        <v>747</v>
      </c>
      <c r="C131" s="232" t="s">
        <v>748</v>
      </c>
      <c r="D131" s="730"/>
      <c r="E131" s="730"/>
      <c r="F131" s="222"/>
      <c r="G131" s="203"/>
    </row>
    <row r="132" spans="1:7" s="182" customFormat="1" ht="12" customHeight="1" x14ac:dyDescent="0.25">
      <c r="A132" s="239" t="s">
        <v>613</v>
      </c>
      <c r="B132" s="796" t="s">
        <v>749</v>
      </c>
      <c r="C132" s="240" t="s">
        <v>750</v>
      </c>
      <c r="D132" s="737"/>
      <c r="E132" s="737"/>
      <c r="F132" s="1577"/>
      <c r="G132" s="1577"/>
    </row>
    <row r="133" spans="1:7" s="204" customFormat="1" ht="12" customHeight="1" x14ac:dyDescent="0.25">
      <c r="A133" s="228" t="s">
        <v>751</v>
      </c>
      <c r="B133" s="790" t="s">
        <v>752</v>
      </c>
      <c r="C133" s="229" t="s">
        <v>753</v>
      </c>
      <c r="D133" s="725"/>
      <c r="E133" s="725"/>
      <c r="F133" s="1577"/>
      <c r="G133" s="1577"/>
    </row>
    <row r="134" spans="1:7" s="182" customFormat="1" ht="12" customHeight="1" x14ac:dyDescent="0.25">
      <c r="A134" s="231" t="s">
        <v>754</v>
      </c>
      <c r="B134" s="791" t="s">
        <v>755</v>
      </c>
      <c r="C134" s="232" t="s">
        <v>756</v>
      </c>
      <c r="D134" s="730"/>
      <c r="E134" s="730"/>
      <c r="F134" s="212"/>
      <c r="G134" s="212"/>
    </row>
    <row r="135" spans="1:7" s="182" customFormat="1" ht="12" customHeight="1" x14ac:dyDescent="0.25">
      <c r="A135" s="231" t="s">
        <v>496</v>
      </c>
      <c r="B135" s="791" t="s">
        <v>757</v>
      </c>
      <c r="C135" s="232" t="s">
        <v>758</v>
      </c>
      <c r="D135" s="730"/>
      <c r="E135" s="730"/>
      <c r="F135" s="212"/>
      <c r="G135" s="212"/>
    </row>
    <row r="136" spans="1:7" s="204" customFormat="1" ht="12" customHeight="1" x14ac:dyDescent="0.25">
      <c r="A136" s="228" t="s">
        <v>627</v>
      </c>
      <c r="B136" s="790" t="s">
        <v>759</v>
      </c>
      <c r="C136" s="229" t="s">
        <v>760</v>
      </c>
      <c r="D136" s="725"/>
      <c r="E136" s="725"/>
      <c r="F136" s="1577"/>
      <c r="G136" s="1577"/>
    </row>
    <row r="137" spans="1:7" s="182" customFormat="1" ht="12" customHeight="1" x14ac:dyDescent="0.25">
      <c r="A137" s="231" t="s">
        <v>630</v>
      </c>
      <c r="B137" s="791" t="s">
        <v>761</v>
      </c>
      <c r="C137" s="232" t="s">
        <v>762</v>
      </c>
      <c r="D137" s="726"/>
      <c r="E137" s="726"/>
      <c r="F137" s="212"/>
      <c r="G137" s="212"/>
    </row>
    <row r="138" spans="1:7" s="182" customFormat="1" ht="12" customHeight="1" x14ac:dyDescent="0.25">
      <c r="A138" s="231" t="s">
        <v>496</v>
      </c>
      <c r="B138" s="791" t="s">
        <v>763</v>
      </c>
      <c r="C138" s="232" t="s">
        <v>764</v>
      </c>
      <c r="D138" s="728"/>
      <c r="E138" s="728"/>
      <c r="F138" s="212"/>
      <c r="G138" s="212"/>
    </row>
    <row r="139" spans="1:7" s="182" customFormat="1" ht="12" customHeight="1" x14ac:dyDescent="0.25">
      <c r="A139" s="231" t="s">
        <v>499</v>
      </c>
      <c r="B139" s="791" t="s">
        <v>765</v>
      </c>
      <c r="C139" s="232" t="s">
        <v>766</v>
      </c>
      <c r="D139" s="728"/>
      <c r="E139" s="728"/>
      <c r="F139" s="1578"/>
      <c r="G139" s="1578"/>
    </row>
    <row r="140" spans="1:7" s="182" customFormat="1" ht="12" customHeight="1" x14ac:dyDescent="0.25">
      <c r="A140" s="231" t="s">
        <v>502</v>
      </c>
      <c r="B140" s="791" t="s">
        <v>767</v>
      </c>
      <c r="C140" s="232" t="s">
        <v>768</v>
      </c>
      <c r="D140" s="726"/>
      <c r="E140" s="726"/>
      <c r="F140" s="222"/>
      <c r="G140" s="203"/>
    </row>
    <row r="141" spans="1:7" ht="12" customHeight="1" x14ac:dyDescent="0.2">
      <c r="A141" s="241"/>
      <c r="B141" s="797" t="s">
        <v>769</v>
      </c>
      <c r="C141" s="242" t="s">
        <v>770</v>
      </c>
      <c r="D141" s="734"/>
      <c r="E141" s="734"/>
      <c r="F141" s="222"/>
      <c r="G141" s="203"/>
    </row>
    <row r="142" spans="1:7" ht="15" customHeight="1" x14ac:dyDescent="0.2">
      <c r="A142" s="243"/>
      <c r="B142" s="798"/>
      <c r="C142" s="244"/>
      <c r="D142" s="245"/>
      <c r="E142" s="245"/>
    </row>
    <row r="143" spans="1:7" ht="15" customHeight="1" x14ac:dyDescent="0.2">
      <c r="A143" s="243"/>
      <c r="B143" s="798"/>
      <c r="C143" s="244"/>
      <c r="D143" s="245"/>
      <c r="E143" s="245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75" customWidth="1"/>
    <col min="2" max="2" width="65" style="175" customWidth="1"/>
    <col min="3" max="3" width="9.28515625" style="196" customWidth="1"/>
    <col min="4" max="4" width="15.5703125" style="287" customWidth="1"/>
    <col min="5" max="5" width="14.5703125" style="175" customWidth="1"/>
    <col min="6" max="16384" width="9.140625" style="175"/>
  </cols>
  <sheetData>
    <row r="1" spans="1:5" ht="12" customHeight="1" x14ac:dyDescent="0.2">
      <c r="A1" s="177" t="s">
        <v>461</v>
      </c>
      <c r="B1" s="246">
        <v>0</v>
      </c>
      <c r="C1" s="247"/>
      <c r="D1" s="248"/>
      <c r="E1" s="249"/>
    </row>
    <row r="2" spans="1:5" s="182" customFormat="1" ht="12" customHeight="1" x14ac:dyDescent="0.2">
      <c r="A2" s="177" t="s">
        <v>464</v>
      </c>
      <c r="B2" s="250" t="s">
        <v>771</v>
      </c>
      <c r="C2" s="247"/>
      <c r="D2" s="248"/>
      <c r="E2" s="249"/>
    </row>
    <row r="3" spans="1:5" ht="11.25" customHeight="1" x14ac:dyDescent="0.2">
      <c r="B3" s="381" t="s">
        <v>771</v>
      </c>
      <c r="C3" s="175"/>
      <c r="D3" s="175"/>
    </row>
    <row r="4" spans="1:5" ht="11.25" customHeight="1" x14ac:dyDescent="0.2">
      <c r="A4" s="185"/>
      <c r="B4" s="186"/>
      <c r="C4" s="186"/>
      <c r="D4" s="251"/>
      <c r="E4" s="252"/>
    </row>
    <row r="5" spans="1:5" ht="12" customHeight="1" x14ac:dyDescent="0.2">
      <c r="B5" s="253" t="s">
        <v>772</v>
      </c>
      <c r="C5" s="192"/>
      <c r="D5" s="254"/>
      <c r="E5" s="255"/>
    </row>
    <row r="6" spans="1:5" s="196" customFormat="1" ht="12" customHeight="1" x14ac:dyDescent="0.2">
      <c r="A6" s="256" t="s">
        <v>472</v>
      </c>
      <c r="B6" s="257" t="s">
        <v>773</v>
      </c>
      <c r="C6" s="256" t="s">
        <v>474</v>
      </c>
      <c r="D6" s="258" t="s">
        <v>774</v>
      </c>
      <c r="E6" s="259"/>
    </row>
    <row r="7" spans="1:5" s="199" customFormat="1" ht="12" customHeight="1" x14ac:dyDescent="0.25">
      <c r="A7" s="260" t="s">
        <v>477</v>
      </c>
      <c r="B7" s="261"/>
      <c r="C7" s="260" t="s">
        <v>478</v>
      </c>
      <c r="D7" s="262" t="s">
        <v>775</v>
      </c>
      <c r="E7" s="263" t="s">
        <v>776</v>
      </c>
    </row>
    <row r="8" spans="1:5" s="196" customFormat="1" ht="12" customHeight="1" x14ac:dyDescent="0.2">
      <c r="A8" s="264" t="s">
        <v>482</v>
      </c>
      <c r="B8" s="265" t="s">
        <v>483</v>
      </c>
      <c r="C8" s="264" t="s">
        <v>484</v>
      </c>
      <c r="D8" s="266">
        <v>1</v>
      </c>
      <c r="E8" s="264">
        <v>2</v>
      </c>
    </row>
    <row r="9" spans="1:5" s="182" customFormat="1" ht="12" customHeight="1" x14ac:dyDescent="0.25">
      <c r="A9" s="267" t="s">
        <v>777</v>
      </c>
      <c r="B9" s="268" t="s">
        <v>1357</v>
      </c>
      <c r="C9" s="269" t="s">
        <v>778</v>
      </c>
      <c r="D9" s="738"/>
      <c r="E9" s="739"/>
    </row>
    <row r="10" spans="1:5" s="182" customFormat="1" ht="12" customHeight="1" x14ac:dyDescent="0.2">
      <c r="A10" s="267" t="s">
        <v>779</v>
      </c>
      <c r="B10" s="268" t="s">
        <v>780</v>
      </c>
      <c r="C10" s="269" t="s">
        <v>781</v>
      </c>
      <c r="D10" s="740"/>
      <c r="E10" s="741"/>
    </row>
    <row r="11" spans="1:5" s="272" customFormat="1" ht="12" customHeight="1" x14ac:dyDescent="0.25">
      <c r="A11" s="270" t="s">
        <v>782</v>
      </c>
      <c r="B11" s="270" t="s">
        <v>783</v>
      </c>
      <c r="C11" s="271" t="s">
        <v>784</v>
      </c>
      <c r="D11" s="742">
        <f>D9-D10</f>
        <v>0</v>
      </c>
      <c r="E11" s="742">
        <f>E9-E10</f>
        <v>0</v>
      </c>
    </row>
    <row r="12" spans="1:5" s="204" customFormat="1" ht="12" customHeight="1" x14ac:dyDescent="0.25">
      <c r="A12" s="273" t="s">
        <v>785</v>
      </c>
      <c r="B12" s="273" t="s">
        <v>786</v>
      </c>
      <c r="C12" s="274" t="s">
        <v>787</v>
      </c>
      <c r="D12" s="743">
        <f>SUM(D13:D15)</f>
        <v>0</v>
      </c>
      <c r="E12" s="743">
        <f>SUM(E13:E15)</f>
        <v>0</v>
      </c>
    </row>
    <row r="13" spans="1:5" s="182" customFormat="1" ht="12" customHeight="1" x14ac:dyDescent="0.25">
      <c r="A13" s="267" t="s">
        <v>788</v>
      </c>
      <c r="B13" s="268" t="s">
        <v>789</v>
      </c>
      <c r="C13" s="269" t="s">
        <v>790</v>
      </c>
      <c r="D13" s="738"/>
      <c r="E13" s="739"/>
    </row>
    <row r="14" spans="1:5" s="182" customFormat="1" ht="12" customHeight="1" x14ac:dyDescent="0.25">
      <c r="A14" s="267" t="s">
        <v>496</v>
      </c>
      <c r="B14" s="268" t="s">
        <v>791</v>
      </c>
      <c r="C14" s="269" t="s">
        <v>792</v>
      </c>
      <c r="D14" s="738"/>
      <c r="E14" s="739"/>
    </row>
    <row r="15" spans="1:5" s="182" customFormat="1" ht="12" customHeight="1" x14ac:dyDescent="0.25">
      <c r="A15" s="267" t="s">
        <v>499</v>
      </c>
      <c r="B15" s="268" t="s">
        <v>793</v>
      </c>
      <c r="C15" s="269" t="s">
        <v>794</v>
      </c>
      <c r="D15" s="738"/>
      <c r="E15" s="739"/>
    </row>
    <row r="16" spans="1:5" s="182" customFormat="1" ht="12" customHeight="1" x14ac:dyDescent="0.25">
      <c r="A16" s="275" t="s">
        <v>558</v>
      </c>
      <c r="B16" s="276" t="s">
        <v>795</v>
      </c>
      <c r="C16" s="277" t="s">
        <v>796</v>
      </c>
      <c r="D16" s="744">
        <f>SUM(D17:D18)</f>
        <v>0</v>
      </c>
      <c r="E16" s="744">
        <f>SUM(E17:E18)</f>
        <v>0</v>
      </c>
    </row>
    <row r="17" spans="1:5" s="182" customFormat="1" ht="12" customHeight="1" x14ac:dyDescent="0.25">
      <c r="A17" s="267" t="s">
        <v>797</v>
      </c>
      <c r="B17" s="268" t="s">
        <v>798</v>
      </c>
      <c r="C17" s="269" t="s">
        <v>799</v>
      </c>
      <c r="D17" s="738"/>
      <c r="E17" s="739"/>
    </row>
    <row r="18" spans="1:5" s="182" customFormat="1" ht="12" customHeight="1" x14ac:dyDescent="0.25">
      <c r="A18" s="267" t="s">
        <v>800</v>
      </c>
      <c r="B18" s="268" t="s">
        <v>801</v>
      </c>
      <c r="C18" s="269" t="s">
        <v>802</v>
      </c>
      <c r="D18" s="740"/>
      <c r="E18" s="739"/>
    </row>
    <row r="19" spans="1:5" s="272" customFormat="1" ht="12" customHeight="1" x14ac:dyDescent="0.25">
      <c r="A19" s="270" t="s">
        <v>782</v>
      </c>
      <c r="B19" s="270" t="s">
        <v>803</v>
      </c>
      <c r="C19" s="271" t="s">
        <v>804</v>
      </c>
      <c r="D19" s="742">
        <f>D11+D12-D16</f>
        <v>0</v>
      </c>
      <c r="E19" s="742">
        <f>E11+E12-E16</f>
        <v>0</v>
      </c>
    </row>
    <row r="20" spans="1:5" s="204" customFormat="1" ht="12" customHeight="1" x14ac:dyDescent="0.25">
      <c r="A20" s="273" t="s">
        <v>627</v>
      </c>
      <c r="B20" s="273" t="s">
        <v>805</v>
      </c>
      <c r="C20" s="274" t="s">
        <v>806</v>
      </c>
      <c r="D20" s="743">
        <f>SUM(D21:D24)</f>
        <v>0</v>
      </c>
      <c r="E20" s="743">
        <f>SUM(E21:E24)</f>
        <v>0</v>
      </c>
    </row>
    <row r="21" spans="1:5" s="182" customFormat="1" ht="12" customHeight="1" x14ac:dyDescent="0.25">
      <c r="A21" s="267" t="s">
        <v>630</v>
      </c>
      <c r="B21" s="268" t="s">
        <v>807</v>
      </c>
      <c r="C21" s="269" t="s">
        <v>808</v>
      </c>
      <c r="D21" s="738"/>
      <c r="E21" s="739"/>
    </row>
    <row r="22" spans="1:5" s="182" customFormat="1" ht="12" customHeight="1" x14ac:dyDescent="0.25">
      <c r="A22" s="267" t="s">
        <v>800</v>
      </c>
      <c r="B22" s="268" t="s">
        <v>809</v>
      </c>
      <c r="C22" s="269" t="s">
        <v>810</v>
      </c>
      <c r="D22" s="738"/>
      <c r="E22" s="739"/>
    </row>
    <row r="23" spans="1:5" s="182" customFormat="1" ht="12" customHeight="1" x14ac:dyDescent="0.25">
      <c r="A23" s="267" t="s">
        <v>811</v>
      </c>
      <c r="B23" s="268" t="s">
        <v>812</v>
      </c>
      <c r="C23" s="269" t="s">
        <v>813</v>
      </c>
      <c r="D23" s="738"/>
      <c r="E23" s="739"/>
    </row>
    <row r="24" spans="1:5" s="182" customFormat="1" ht="12" customHeight="1" x14ac:dyDescent="0.25">
      <c r="A24" s="267" t="s">
        <v>814</v>
      </c>
      <c r="B24" s="268" t="s">
        <v>815</v>
      </c>
      <c r="C24" s="269" t="s">
        <v>816</v>
      </c>
      <c r="D24" s="738"/>
      <c r="E24" s="739"/>
    </row>
    <row r="25" spans="1:5" s="182" customFormat="1" ht="12" customHeight="1" x14ac:dyDescent="0.25">
      <c r="A25" s="267" t="s">
        <v>817</v>
      </c>
      <c r="B25" s="268" t="s">
        <v>818</v>
      </c>
      <c r="C25" s="269" t="s">
        <v>819</v>
      </c>
      <c r="D25" s="738"/>
      <c r="E25" s="739"/>
    </row>
    <row r="26" spans="1:5" s="182" customFormat="1" ht="12" customHeight="1" x14ac:dyDescent="0.25">
      <c r="A26" s="267" t="s">
        <v>820</v>
      </c>
      <c r="B26" s="268" t="s">
        <v>821</v>
      </c>
      <c r="C26" s="269" t="s">
        <v>822</v>
      </c>
      <c r="D26" s="738"/>
      <c r="E26" s="739"/>
    </row>
    <row r="27" spans="1:5" s="182" customFormat="1" ht="12" customHeight="1" x14ac:dyDescent="0.25">
      <c r="A27" s="267" t="s">
        <v>823</v>
      </c>
      <c r="B27" s="268" t="s">
        <v>824</v>
      </c>
      <c r="C27" s="269" t="s">
        <v>825</v>
      </c>
      <c r="D27" s="738"/>
      <c r="E27" s="739"/>
    </row>
    <row r="28" spans="1:5" s="182" customFormat="1" ht="12" customHeight="1" x14ac:dyDescent="0.25">
      <c r="A28" s="267" t="s">
        <v>826</v>
      </c>
      <c r="B28" s="268" t="s">
        <v>827</v>
      </c>
      <c r="C28" s="269" t="s">
        <v>828</v>
      </c>
      <c r="D28" s="738"/>
      <c r="E28" s="739"/>
    </row>
    <row r="29" spans="1:5" s="182" customFormat="1" ht="12" customHeight="1" x14ac:dyDescent="0.25">
      <c r="A29" s="267" t="s">
        <v>829</v>
      </c>
      <c r="B29" s="278" t="s">
        <v>830</v>
      </c>
      <c r="C29" s="269" t="s">
        <v>831</v>
      </c>
      <c r="D29" s="738"/>
      <c r="E29" s="739"/>
    </row>
    <row r="30" spans="1:5" s="182" customFormat="1" ht="12" customHeight="1" x14ac:dyDescent="0.25">
      <c r="A30" s="267" t="s">
        <v>832</v>
      </c>
      <c r="B30" s="278" t="s">
        <v>833</v>
      </c>
      <c r="C30" s="269" t="s">
        <v>834</v>
      </c>
      <c r="D30" s="738"/>
      <c r="E30" s="739"/>
    </row>
    <row r="31" spans="1:5" s="182" customFormat="1" ht="12" customHeight="1" x14ac:dyDescent="0.25">
      <c r="A31" s="267" t="s">
        <v>835</v>
      </c>
      <c r="B31" s="278" t="s">
        <v>836</v>
      </c>
      <c r="C31" s="269" t="s">
        <v>837</v>
      </c>
      <c r="D31" s="738"/>
      <c r="E31" s="739"/>
    </row>
    <row r="32" spans="1:5" s="182" customFormat="1" ht="12" customHeight="1" x14ac:dyDescent="0.25">
      <c r="A32" s="267" t="s">
        <v>838</v>
      </c>
      <c r="B32" s="278" t="s">
        <v>839</v>
      </c>
      <c r="C32" s="269" t="s">
        <v>840</v>
      </c>
      <c r="D32" s="738"/>
      <c r="E32" s="739"/>
    </row>
    <row r="33" spans="1:5" s="182" customFormat="1" ht="12" customHeight="1" x14ac:dyDescent="0.25">
      <c r="A33" s="267" t="s">
        <v>841</v>
      </c>
      <c r="B33" s="278" t="s">
        <v>842</v>
      </c>
      <c r="C33" s="269" t="s">
        <v>843</v>
      </c>
      <c r="D33" s="738"/>
      <c r="E33" s="739"/>
    </row>
    <row r="34" spans="1:5" s="272" customFormat="1" ht="30.75" customHeight="1" x14ac:dyDescent="0.25">
      <c r="A34" s="270" t="s">
        <v>844</v>
      </c>
      <c r="B34" s="279" t="s">
        <v>845</v>
      </c>
      <c r="C34" s="280" t="s">
        <v>846</v>
      </c>
      <c r="D34" s="742">
        <f>D19-D20-D25-D26+D27-D28-D29+D30-D31+(-D32)-(-D33)</f>
        <v>0</v>
      </c>
      <c r="E34" s="742">
        <f>E19-E20-E25-E26+E27-E28-E29+E30-E31+(-E32)-(-E33)</f>
        <v>0</v>
      </c>
    </row>
    <row r="35" spans="1:5" s="182" customFormat="1" ht="12" customHeight="1" x14ac:dyDescent="0.25">
      <c r="A35" s="267" t="s">
        <v>847</v>
      </c>
      <c r="B35" s="278" t="s">
        <v>848</v>
      </c>
      <c r="C35" s="269" t="s">
        <v>849</v>
      </c>
      <c r="D35" s="738"/>
      <c r="E35" s="739"/>
    </row>
    <row r="36" spans="1:5" s="182" customFormat="1" ht="12" customHeight="1" x14ac:dyDescent="0.25">
      <c r="A36" s="267" t="s">
        <v>850</v>
      </c>
      <c r="B36" s="278" t="s">
        <v>851</v>
      </c>
      <c r="C36" s="269" t="s">
        <v>852</v>
      </c>
      <c r="D36" s="738"/>
      <c r="E36" s="739"/>
    </row>
    <row r="37" spans="1:5" s="182" customFormat="1" ht="12" customHeight="1" x14ac:dyDescent="0.25">
      <c r="A37" s="275" t="s">
        <v>853</v>
      </c>
      <c r="B37" s="275" t="s">
        <v>854</v>
      </c>
      <c r="C37" s="277" t="s">
        <v>855</v>
      </c>
      <c r="D37" s="744">
        <f>(SUM(D38:D40))</f>
        <v>0</v>
      </c>
      <c r="E37" s="744">
        <f>(SUM(E38:E40))</f>
        <v>0</v>
      </c>
    </row>
    <row r="38" spans="1:5" s="182" customFormat="1" ht="12" customHeight="1" x14ac:dyDescent="0.25">
      <c r="A38" s="267" t="s">
        <v>856</v>
      </c>
      <c r="B38" s="278" t="s">
        <v>857</v>
      </c>
      <c r="C38" s="269" t="s">
        <v>858</v>
      </c>
      <c r="D38" s="738"/>
      <c r="E38" s="739"/>
    </row>
    <row r="39" spans="1:5" s="182" customFormat="1" ht="12" customHeight="1" x14ac:dyDescent="0.25">
      <c r="A39" s="267" t="s">
        <v>859</v>
      </c>
      <c r="B39" s="278" t="s">
        <v>860</v>
      </c>
      <c r="C39" s="269" t="s">
        <v>861</v>
      </c>
      <c r="D39" s="738"/>
      <c r="E39" s="739"/>
    </row>
    <row r="40" spans="1:5" s="182" customFormat="1" ht="12" customHeight="1" x14ac:dyDescent="0.25">
      <c r="A40" s="267" t="s">
        <v>862</v>
      </c>
      <c r="B40" s="278" t="s">
        <v>863</v>
      </c>
      <c r="C40" s="269" t="s">
        <v>864</v>
      </c>
      <c r="D40" s="738"/>
      <c r="E40" s="739"/>
    </row>
    <row r="41" spans="1:5" s="182" customFormat="1" ht="12" customHeight="1" x14ac:dyDescent="0.25">
      <c r="A41" s="267" t="s">
        <v>865</v>
      </c>
      <c r="B41" s="278" t="s">
        <v>866</v>
      </c>
      <c r="C41" s="269" t="s">
        <v>867</v>
      </c>
      <c r="D41" s="738"/>
      <c r="E41" s="739"/>
    </row>
    <row r="42" spans="1:5" s="182" customFormat="1" ht="12" customHeight="1" x14ac:dyDescent="0.25">
      <c r="A42" s="267" t="s">
        <v>868</v>
      </c>
      <c r="B42" s="278" t="s">
        <v>869</v>
      </c>
      <c r="C42" s="269" t="s">
        <v>870</v>
      </c>
      <c r="D42" s="738"/>
      <c r="E42" s="739"/>
    </row>
    <row r="43" spans="1:5" s="182" customFormat="1" ht="12" customHeight="1" x14ac:dyDescent="0.25">
      <c r="A43" s="267" t="s">
        <v>871</v>
      </c>
      <c r="B43" s="278" t="s">
        <v>872</v>
      </c>
      <c r="C43" s="269" t="s">
        <v>873</v>
      </c>
      <c r="D43" s="738"/>
      <c r="E43" s="739"/>
    </row>
    <row r="44" spans="1:5" s="182" customFormat="1" ht="12" customHeight="1" x14ac:dyDescent="0.25">
      <c r="A44" s="267" t="s">
        <v>874</v>
      </c>
      <c r="B44" s="278" t="s">
        <v>875</v>
      </c>
      <c r="C44" s="269" t="s">
        <v>876</v>
      </c>
      <c r="D44" s="738"/>
      <c r="E44" s="739"/>
    </row>
    <row r="45" spans="1:5" s="182" customFormat="1" ht="12" customHeight="1" x14ac:dyDescent="0.25">
      <c r="A45" s="267" t="s">
        <v>877</v>
      </c>
      <c r="B45" s="278" t="s">
        <v>878</v>
      </c>
      <c r="C45" s="269" t="s">
        <v>879</v>
      </c>
      <c r="D45" s="738"/>
      <c r="E45" s="739"/>
    </row>
    <row r="46" spans="1:5" s="182" customFormat="1" ht="12" customHeight="1" x14ac:dyDescent="0.25">
      <c r="A46" s="267" t="s">
        <v>880</v>
      </c>
      <c r="B46" s="278" t="s">
        <v>881</v>
      </c>
      <c r="C46" s="269" t="s">
        <v>882</v>
      </c>
      <c r="D46" s="738"/>
      <c r="E46" s="739"/>
    </row>
    <row r="47" spans="1:5" s="182" customFormat="1" ht="12" customHeight="1" x14ac:dyDescent="0.25">
      <c r="A47" s="267" t="s">
        <v>883</v>
      </c>
      <c r="B47" s="278" t="s">
        <v>884</v>
      </c>
      <c r="C47" s="269" t="s">
        <v>885</v>
      </c>
      <c r="D47" s="738"/>
      <c r="E47" s="739"/>
    </row>
    <row r="48" spans="1:5" s="182" customFormat="1" ht="12" customHeight="1" x14ac:dyDescent="0.25">
      <c r="A48" s="267" t="s">
        <v>886</v>
      </c>
      <c r="B48" s="278" t="s">
        <v>887</v>
      </c>
      <c r="C48" s="269" t="s">
        <v>888</v>
      </c>
      <c r="D48" s="738"/>
      <c r="E48" s="739"/>
    </row>
    <row r="49" spans="1:5" s="182" customFormat="1" ht="12" customHeight="1" x14ac:dyDescent="0.25">
      <c r="A49" s="267" t="s">
        <v>889</v>
      </c>
      <c r="B49" s="278" t="s">
        <v>890</v>
      </c>
      <c r="C49" s="269" t="s">
        <v>891</v>
      </c>
      <c r="D49" s="738"/>
      <c r="E49" s="739"/>
    </row>
    <row r="50" spans="1:5" s="182" customFormat="1" ht="12" customHeight="1" x14ac:dyDescent="0.25">
      <c r="A50" s="267" t="s">
        <v>892</v>
      </c>
      <c r="B50" s="278" t="s">
        <v>893</v>
      </c>
      <c r="C50" s="269" t="s">
        <v>894</v>
      </c>
      <c r="D50" s="738"/>
      <c r="E50" s="739"/>
    </row>
    <row r="51" spans="1:5" s="182" customFormat="1" ht="12" customHeight="1" x14ac:dyDescent="0.25">
      <c r="A51" s="267" t="s">
        <v>895</v>
      </c>
      <c r="B51" s="278" t="s">
        <v>896</v>
      </c>
      <c r="C51" s="269" t="s">
        <v>897</v>
      </c>
      <c r="D51" s="738"/>
      <c r="E51" s="739"/>
    </row>
    <row r="52" spans="1:5" s="182" customFormat="1" ht="12" customHeight="1" x14ac:dyDescent="0.25">
      <c r="A52" s="267" t="s">
        <v>898</v>
      </c>
      <c r="B52" s="278" t="s">
        <v>899</v>
      </c>
      <c r="C52" s="269" t="s">
        <v>900</v>
      </c>
      <c r="D52" s="738"/>
      <c r="E52" s="739"/>
    </row>
    <row r="53" spans="1:5" s="182" customFormat="1" ht="12" customHeight="1" x14ac:dyDescent="0.25">
      <c r="A53" s="267" t="s">
        <v>901</v>
      </c>
      <c r="B53" s="278" t="s">
        <v>902</v>
      </c>
      <c r="C53" s="269" t="s">
        <v>903</v>
      </c>
      <c r="D53" s="738"/>
      <c r="E53" s="739"/>
    </row>
    <row r="54" spans="1:5" s="272" customFormat="1" ht="30" customHeight="1" x14ac:dyDescent="0.25">
      <c r="A54" s="273" t="s">
        <v>844</v>
      </c>
      <c r="B54" s="279" t="s">
        <v>904</v>
      </c>
      <c r="C54" s="280" t="s">
        <v>905</v>
      </c>
      <c r="D54" s="742">
        <f>D35-D36+D37+D41-D42+D43-D44-D45+D46-D47+D48-D49+D50-D51+(-D52)-(-D53)</f>
        <v>0</v>
      </c>
      <c r="E54" s="742">
        <f>E35-E36+E37+E41-E42+E43-E44-E45+E46-E47+E48-E49+E50-E51+(-E52)-(-E53)</f>
        <v>0</v>
      </c>
    </row>
    <row r="55" spans="1:5" s="182" customFormat="1" ht="12" customHeight="1" x14ac:dyDescent="0.25">
      <c r="A55" s="275" t="s">
        <v>906</v>
      </c>
      <c r="B55" s="275" t="s">
        <v>907</v>
      </c>
      <c r="C55" s="277" t="s">
        <v>908</v>
      </c>
      <c r="D55" s="744"/>
      <c r="E55" s="744"/>
    </row>
    <row r="56" spans="1:5" s="182" customFormat="1" ht="12" customHeight="1" x14ac:dyDescent="0.25">
      <c r="A56" s="275" t="s">
        <v>909</v>
      </c>
      <c r="B56" s="275" t="s">
        <v>910</v>
      </c>
      <c r="C56" s="277" t="s">
        <v>911</v>
      </c>
      <c r="D56" s="744">
        <f>SUM(D57:D58)</f>
        <v>0</v>
      </c>
      <c r="E56" s="744">
        <f>SUM(E57:E58)</f>
        <v>0</v>
      </c>
    </row>
    <row r="57" spans="1:5" s="182" customFormat="1" ht="12" customHeight="1" x14ac:dyDescent="0.25">
      <c r="A57" s="267" t="s">
        <v>912</v>
      </c>
      <c r="B57" s="281" t="s">
        <v>913</v>
      </c>
      <c r="C57" s="269" t="s">
        <v>914</v>
      </c>
      <c r="D57" s="739"/>
      <c r="E57" s="739"/>
    </row>
    <row r="58" spans="1:5" s="272" customFormat="1" ht="12" customHeight="1" x14ac:dyDescent="0.25">
      <c r="A58" s="267" t="s">
        <v>800</v>
      </c>
      <c r="B58" s="281" t="s">
        <v>915</v>
      </c>
      <c r="C58" s="269" t="s">
        <v>916</v>
      </c>
      <c r="D58" s="739"/>
      <c r="E58" s="739"/>
    </row>
    <row r="59" spans="1:5" s="182" customFormat="1" ht="12" customHeight="1" x14ac:dyDescent="0.25">
      <c r="A59" s="273" t="s">
        <v>906</v>
      </c>
      <c r="B59" s="270" t="s">
        <v>917</v>
      </c>
      <c r="C59" s="280" t="s">
        <v>918</v>
      </c>
      <c r="D59" s="742">
        <f>D55-D56</f>
        <v>0</v>
      </c>
      <c r="E59" s="742">
        <f>E55-E56</f>
        <v>0</v>
      </c>
    </row>
    <row r="60" spans="1:5" s="182" customFormat="1" ht="12" customHeight="1" x14ac:dyDescent="0.25">
      <c r="A60" s="267" t="s">
        <v>919</v>
      </c>
      <c r="B60" s="278" t="s">
        <v>920</v>
      </c>
      <c r="C60" s="269" t="s">
        <v>921</v>
      </c>
      <c r="D60" s="739"/>
      <c r="E60" s="739"/>
    </row>
    <row r="61" spans="1:5" s="182" customFormat="1" ht="12" customHeight="1" x14ac:dyDescent="0.25">
      <c r="A61" s="267" t="s">
        <v>922</v>
      </c>
      <c r="B61" s="278" t="s">
        <v>923</v>
      </c>
      <c r="C61" s="269" t="s">
        <v>924</v>
      </c>
      <c r="D61" s="739"/>
      <c r="E61" s="739"/>
    </row>
    <row r="62" spans="1:5" s="182" customFormat="1" ht="12" customHeight="1" x14ac:dyDescent="0.25">
      <c r="A62" s="275" t="s">
        <v>844</v>
      </c>
      <c r="B62" s="275" t="s">
        <v>925</v>
      </c>
      <c r="C62" s="277" t="s">
        <v>926</v>
      </c>
      <c r="D62" s="744">
        <f>D60-D61</f>
        <v>0</v>
      </c>
      <c r="E62" s="744">
        <f>E60-E61</f>
        <v>0</v>
      </c>
    </row>
    <row r="63" spans="1:5" s="182" customFormat="1" ht="12" customHeight="1" x14ac:dyDescent="0.25">
      <c r="A63" s="275" t="s">
        <v>927</v>
      </c>
      <c r="B63" s="275" t="s">
        <v>928</v>
      </c>
      <c r="C63" s="277" t="s">
        <v>929</v>
      </c>
      <c r="D63" s="744">
        <f>SUM(D64:D65)</f>
        <v>0</v>
      </c>
      <c r="E63" s="744">
        <f>SUM(E64:E65)</f>
        <v>0</v>
      </c>
    </row>
    <row r="64" spans="1:5" s="272" customFormat="1" ht="12" customHeight="1" x14ac:dyDescent="0.25">
      <c r="A64" s="267" t="s">
        <v>930</v>
      </c>
      <c r="B64" s="281" t="s">
        <v>931</v>
      </c>
      <c r="C64" s="269" t="s">
        <v>932</v>
      </c>
      <c r="D64" s="739"/>
      <c r="E64" s="739"/>
    </row>
    <row r="65" spans="1:5" s="182" customFormat="1" ht="12" customHeight="1" x14ac:dyDescent="0.25">
      <c r="A65" s="267" t="s">
        <v>800</v>
      </c>
      <c r="B65" s="281" t="s">
        <v>933</v>
      </c>
      <c r="C65" s="269" t="s">
        <v>934</v>
      </c>
      <c r="D65" s="739"/>
      <c r="E65" s="739"/>
    </row>
    <row r="66" spans="1:5" s="282" customFormat="1" ht="12" customHeight="1" x14ac:dyDescent="0.25">
      <c r="A66" s="273" t="s">
        <v>844</v>
      </c>
      <c r="B66" s="270" t="s">
        <v>935</v>
      </c>
      <c r="C66" s="277" t="s">
        <v>936</v>
      </c>
      <c r="D66" s="742">
        <f>D62-D63</f>
        <v>0</v>
      </c>
      <c r="E66" s="742">
        <f>E62-E63</f>
        <v>0</v>
      </c>
    </row>
    <row r="67" spans="1:5" s="182" customFormat="1" ht="12" customHeight="1" x14ac:dyDescent="0.25">
      <c r="A67" s="275" t="s">
        <v>937</v>
      </c>
      <c r="B67" s="283" t="s">
        <v>938</v>
      </c>
      <c r="C67" s="277" t="s">
        <v>939</v>
      </c>
      <c r="D67" s="744">
        <f>D55+D62</f>
        <v>0</v>
      </c>
      <c r="E67" s="744">
        <f>E55+E62</f>
        <v>0</v>
      </c>
    </row>
    <row r="68" spans="1:5" ht="12" customHeight="1" x14ac:dyDescent="0.2">
      <c r="A68" s="267" t="s">
        <v>940</v>
      </c>
      <c r="B68" s="268" t="s">
        <v>941</v>
      </c>
      <c r="C68" s="269" t="s">
        <v>942</v>
      </c>
      <c r="D68" s="745"/>
      <c r="E68" s="739"/>
    </row>
    <row r="69" spans="1:5" ht="12" customHeight="1" x14ac:dyDescent="0.2">
      <c r="A69" s="284" t="s">
        <v>937</v>
      </c>
      <c r="B69" s="285" t="s">
        <v>943</v>
      </c>
      <c r="C69" s="286" t="s">
        <v>944</v>
      </c>
      <c r="D69" s="746">
        <f>D59+D66-D68</f>
        <v>0</v>
      </c>
      <c r="E69" s="746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87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747" customWidth="1"/>
    <col min="46" max="46" width="7.7109375" style="747" customWidth="1"/>
    <col min="47" max="61" width="2.5703125" style="747" customWidth="1"/>
    <col min="62" max="16384" width="9.140625" style="747"/>
  </cols>
  <sheetData>
    <row r="1" spans="1:37" s="505" customFormat="1" ht="9.75" x14ac:dyDescent="0.25">
      <c r="C1" s="506" t="s">
        <v>1694</v>
      </c>
    </row>
    <row r="2" spans="1:37" s="402" customFormat="1" ht="21" customHeight="1" x14ac:dyDescent="0.25">
      <c r="C2" s="504" t="s">
        <v>1695</v>
      </c>
      <c r="D2" s="503"/>
      <c r="E2" s="503"/>
      <c r="F2" s="503"/>
      <c r="G2" s="503"/>
      <c r="H2" s="503"/>
      <c r="I2" s="503"/>
      <c r="J2" s="503"/>
      <c r="K2" s="502"/>
      <c r="Q2" s="501" t="s">
        <v>1387</v>
      </c>
    </row>
    <row r="3" spans="1:37" ht="13.5" thickBot="1" x14ac:dyDescent="0.3">
      <c r="N3" s="752"/>
      <c r="O3" s="752" t="s">
        <v>1692</v>
      </c>
    </row>
    <row r="4" spans="1:37" ht="28.5" customHeight="1" thickBot="1" x14ac:dyDescent="0.3">
      <c r="K4" s="749" t="s">
        <v>1693</v>
      </c>
      <c r="L4" s="499"/>
      <c r="M4" s="499"/>
      <c r="N4" s="499"/>
      <c r="O4" s="499" t="e">
        <f>+MID(#REF!,1,1)</f>
        <v>#REF!</v>
      </c>
      <c r="P4" s="499" t="e">
        <f>+MID(#REF!,2,1)</f>
        <v>#REF!</v>
      </c>
      <c r="Q4" s="499" t="s">
        <v>1027</v>
      </c>
      <c r="R4" s="499" t="e">
        <f>LEFT(#REF!,1)</f>
        <v>#REF!</v>
      </c>
      <c r="S4" s="499" t="e">
        <f>RIGHT(#REF!,1)</f>
        <v>#REF!</v>
      </c>
      <c r="T4" s="499" t="s">
        <v>1027</v>
      </c>
      <c r="U4" s="499" t="e">
        <f>+LEFT(#REF!,1)</f>
        <v>#REF!</v>
      </c>
      <c r="V4" s="499" t="e">
        <f>+MID(#REF!,2,1)</f>
        <v>#REF!</v>
      </c>
      <c r="W4" s="499" t="e">
        <f>+MID(#REF!,3,1)</f>
        <v>#REF!</v>
      </c>
      <c r="X4" s="499" t="e">
        <f>+MID(#REF!,4,1)</f>
        <v>#REF!</v>
      </c>
      <c r="Y4" s="750"/>
      <c r="Z4" s="496"/>
    </row>
    <row r="5" spans="1:37" ht="7.5" customHeight="1" thickBot="1" x14ac:dyDescent="0.3"/>
    <row r="6" spans="1:37" s="492" customFormat="1" ht="14.25" customHeight="1" x14ac:dyDescent="0.25">
      <c r="A6" s="495" t="s">
        <v>1029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3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3"/>
    </row>
    <row r="7" spans="1:37" s="396" customFormat="1" ht="15" customHeight="1" x14ac:dyDescent="0.25">
      <c r="A7" s="408" t="s">
        <v>1030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91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491"/>
    </row>
    <row r="8" spans="1:37" s="487" customFormat="1" ht="18" customHeight="1" thickBot="1" x14ac:dyDescent="0.3">
      <c r="A8" s="490" t="s">
        <v>1031</v>
      </c>
      <c r="B8" s="489"/>
      <c r="C8" s="489"/>
      <c r="D8" s="489"/>
      <c r="E8" s="490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8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88"/>
    </row>
    <row r="9" spans="1:37" s="467" customFormat="1" ht="3.75" customHeight="1" thickBot="1" x14ac:dyDescent="0.3"/>
    <row r="10" spans="1:37" s="467" customFormat="1" ht="14.25" customHeight="1" x14ac:dyDescent="0.25">
      <c r="A10" s="469" t="s">
        <v>1195</v>
      </c>
      <c r="B10" s="468"/>
      <c r="C10" s="468"/>
      <c r="D10" s="468"/>
      <c r="E10" s="468"/>
      <c r="F10" s="468"/>
      <c r="G10" s="468"/>
      <c r="H10" s="468"/>
      <c r="I10" s="412"/>
      <c r="J10" s="411"/>
      <c r="K10" s="485" t="s">
        <v>1033</v>
      </c>
      <c r="L10" s="468"/>
      <c r="M10" s="486"/>
      <c r="N10" s="486"/>
      <c r="O10" s="486"/>
      <c r="P10" s="468"/>
      <c r="Q10" s="485" t="s">
        <v>1033</v>
      </c>
      <c r="R10" s="468"/>
      <c r="S10" s="412"/>
      <c r="T10" s="468"/>
      <c r="U10" s="468"/>
      <c r="V10" s="484"/>
      <c r="W10" s="468"/>
      <c r="X10" s="468"/>
      <c r="Y10" s="468"/>
      <c r="Z10" s="468"/>
      <c r="AA10" s="468"/>
      <c r="AB10" s="468"/>
      <c r="AC10" s="468"/>
      <c r="AD10" s="485" t="s">
        <v>1034</v>
      </c>
      <c r="AE10" s="485"/>
      <c r="AF10" s="485"/>
      <c r="AG10" s="485" t="s">
        <v>1035</v>
      </c>
      <c r="AH10" s="468"/>
      <c r="AI10" s="468"/>
      <c r="AJ10" s="468"/>
      <c r="AK10" s="484"/>
    </row>
    <row r="11" spans="1:37" s="467" customFormat="1" ht="19.5" customHeight="1" x14ac:dyDescent="0.2">
      <c r="A11" s="481" t="e">
        <f>LEFT(#REF!,1)</f>
        <v>#REF!</v>
      </c>
      <c r="B11" s="446" t="e">
        <f>MID(#REF!,2,1)</f>
        <v>#REF!</v>
      </c>
      <c r="C11" s="446" t="e">
        <f>MID(#REF!,3,1)</f>
        <v>#REF!</v>
      </c>
      <c r="D11" s="446" t="e">
        <f>MID(#REF!,4,1)</f>
        <v>#REF!</v>
      </c>
      <c r="E11" s="446" t="e">
        <f>MID(#REF!,5,1)</f>
        <v>#REF!</v>
      </c>
      <c r="F11" s="446" t="e">
        <f>MID(#REF!,6,1)</f>
        <v>#REF!</v>
      </c>
      <c r="G11" s="446" t="e">
        <f>MID(#REF!,7,1)</f>
        <v>#REF!</v>
      </c>
      <c r="H11" s="446" t="e">
        <f>MID(#REF!,8,1)</f>
        <v>#REF!</v>
      </c>
      <c r="I11" s="446" t="e">
        <f>MID(#REF!,9,1)</f>
        <v>#REF!</v>
      </c>
      <c r="J11" s="453" t="e">
        <f>MID(#REF!,10,1)</f>
        <v>#REF!</v>
      </c>
      <c r="K11" s="404"/>
      <c r="L11" s="483" t="e">
        <f>IF(#REF!="x","x"," ")</f>
        <v>#REF!</v>
      </c>
      <c r="M11" s="475" t="s">
        <v>1039</v>
      </c>
      <c r="N11" s="477"/>
      <c r="O11" s="477"/>
      <c r="P11" s="477"/>
      <c r="Q11" s="477"/>
      <c r="R11" s="483" t="e">
        <f>IF(#REF!="x","x"," ")</f>
        <v>#REF!</v>
      </c>
      <c r="S11" s="475" t="s">
        <v>1040</v>
      </c>
      <c r="T11" s="470"/>
      <c r="U11" s="470"/>
      <c r="V11" s="476"/>
      <c r="W11" s="475" t="s">
        <v>1036</v>
      </c>
      <c r="X11" s="470"/>
      <c r="Y11" s="470"/>
      <c r="Z11" s="470"/>
      <c r="AA11" s="470"/>
      <c r="AB11" s="475" t="s">
        <v>1037</v>
      </c>
      <c r="AC11" s="470"/>
      <c r="AD11" s="446" t="e">
        <f>MID(#REF!,1,1)</f>
        <v>#REF!</v>
      </c>
      <c r="AE11" s="446" t="e">
        <f>MID(#REF!,2,1)</f>
        <v>#REF!</v>
      </c>
      <c r="AF11" s="446"/>
      <c r="AG11" s="446" t="e">
        <f>MID(#REF!,1,1)</f>
        <v>#REF!</v>
      </c>
      <c r="AH11" s="446" t="e">
        <f>MID(#REF!,2,1)</f>
        <v>#REF!</v>
      </c>
      <c r="AI11" s="446" t="e">
        <f>MID(#REF!,3,1)</f>
        <v>#REF!</v>
      </c>
      <c r="AJ11" s="446" t="e">
        <f>MID(#REF!,4,1)</f>
        <v>#REF!</v>
      </c>
      <c r="AK11" s="476"/>
    </row>
    <row r="12" spans="1:37" s="467" customFormat="1" ht="19.5" customHeight="1" thickBot="1" x14ac:dyDescent="0.3">
      <c r="A12" s="408" t="s">
        <v>1038</v>
      </c>
      <c r="B12" s="470"/>
      <c r="C12" s="470"/>
      <c r="D12" s="470"/>
      <c r="E12" s="470"/>
      <c r="F12" s="470"/>
      <c r="G12" s="470"/>
      <c r="H12" s="404"/>
      <c r="I12" s="404"/>
      <c r="J12" s="403"/>
      <c r="K12" s="404"/>
      <c r="L12" s="479" t="e">
        <f>IF(#REF!="x","x", "")</f>
        <v>#REF!</v>
      </c>
      <c r="M12" s="475" t="s">
        <v>1042</v>
      </c>
      <c r="N12" s="477"/>
      <c r="O12" s="477"/>
      <c r="P12" s="477"/>
      <c r="Q12" s="477"/>
      <c r="R12" s="480" t="e">
        <f>IF(#REF!="x","x"," ")</f>
        <v>#REF!</v>
      </c>
      <c r="S12" s="475" t="s">
        <v>1043</v>
      </c>
      <c r="T12" s="470"/>
      <c r="U12" s="470"/>
      <c r="V12" s="476"/>
      <c r="W12" s="482"/>
      <c r="X12" s="472"/>
      <c r="Y12" s="472"/>
      <c r="Z12" s="472"/>
      <c r="AA12" s="472"/>
      <c r="AB12" s="471" t="s">
        <v>1041</v>
      </c>
      <c r="AC12" s="472"/>
      <c r="AD12" s="444" t="e">
        <f>MID(#REF!,1,1)</f>
        <v>#REF!</v>
      </c>
      <c r="AE12" s="444" t="e">
        <f>MID(#REF!,2,1)</f>
        <v>#REF!</v>
      </c>
      <c r="AF12" s="444"/>
      <c r="AG12" s="444" t="e">
        <f>MID(#REF!,1,1)</f>
        <v>#REF!</v>
      </c>
      <c r="AH12" s="444" t="e">
        <f>MID(#REF!,2,1)</f>
        <v>#REF!</v>
      </c>
      <c r="AI12" s="444" t="e">
        <f>MID(#REF!,3,1)</f>
        <v>#REF!</v>
      </c>
      <c r="AJ12" s="444" t="e">
        <f>MID(#REF!,4,1)</f>
        <v>#REF!</v>
      </c>
      <c r="AK12" s="473"/>
    </row>
    <row r="13" spans="1:37" s="467" customFormat="1" ht="19.5" customHeight="1" x14ac:dyDescent="0.2">
      <c r="A13" s="481" t="e">
        <f>LEFT(#REF!,1)</f>
        <v>#REF!</v>
      </c>
      <c r="B13" s="446" t="e">
        <f>MID(#REF!,2,1)</f>
        <v>#REF!</v>
      </c>
      <c r="C13" s="446" t="e">
        <f>MID(#REF!,3,1)</f>
        <v>#REF!</v>
      </c>
      <c r="D13" s="446" t="e">
        <f>MID(#REF!,4,1)</f>
        <v>#REF!</v>
      </c>
      <c r="E13" s="446" t="e">
        <f>MID(#REF!,5,1)</f>
        <v>#REF!</v>
      </c>
      <c r="F13" s="446" t="e">
        <f>MID(#REF!,6,1)</f>
        <v>#REF!</v>
      </c>
      <c r="G13" s="446" t="e">
        <f>MID(#REF!,7,1)</f>
        <v>#REF!</v>
      </c>
      <c r="H13" s="446" t="e">
        <f>MID(#REF!,8,1)</f>
        <v>#REF!</v>
      </c>
      <c r="I13" s="404"/>
      <c r="J13" s="403"/>
      <c r="K13" s="753"/>
      <c r="L13" s="674"/>
      <c r="M13" s="675" t="s">
        <v>1388</v>
      </c>
      <c r="N13" s="674"/>
      <c r="O13" s="674"/>
      <c r="P13" s="674"/>
      <c r="Q13" s="674"/>
      <c r="R13" s="754" t="s">
        <v>1046</v>
      </c>
      <c r="S13" s="674"/>
      <c r="T13" s="674"/>
      <c r="U13" s="674"/>
      <c r="V13" s="677"/>
      <c r="W13" s="475" t="s">
        <v>1044</v>
      </c>
      <c r="X13" s="470"/>
      <c r="Y13" s="407"/>
      <c r="Z13" s="404"/>
      <c r="AA13" s="404"/>
      <c r="AB13" s="477"/>
      <c r="AC13" s="404"/>
      <c r="AD13" s="479"/>
      <c r="AE13" s="479"/>
      <c r="AF13" s="479"/>
      <c r="AG13" s="479"/>
      <c r="AH13" s="479"/>
      <c r="AI13" s="479"/>
      <c r="AJ13" s="479"/>
      <c r="AK13" s="403"/>
    </row>
    <row r="14" spans="1:37" s="467" customFormat="1" ht="19.5" customHeight="1" x14ac:dyDescent="0.2">
      <c r="A14" s="408" t="s">
        <v>1045</v>
      </c>
      <c r="B14" s="470"/>
      <c r="C14" s="470"/>
      <c r="D14" s="470"/>
      <c r="E14" s="470"/>
      <c r="F14" s="470"/>
      <c r="G14" s="470"/>
      <c r="H14" s="470"/>
      <c r="I14" s="404"/>
      <c r="J14" s="403"/>
      <c r="K14" s="404"/>
      <c r="L14" s="483"/>
      <c r="M14" s="475" t="s">
        <v>1696</v>
      </c>
      <c r="N14" s="477"/>
      <c r="O14" s="477"/>
      <c r="P14" s="477"/>
      <c r="Q14" s="477"/>
      <c r="S14" s="477"/>
      <c r="T14" s="470"/>
      <c r="U14" s="470"/>
      <c r="V14" s="476"/>
      <c r="W14" s="475" t="s">
        <v>947</v>
      </c>
      <c r="X14" s="470"/>
      <c r="Y14" s="407"/>
      <c r="Z14" s="404"/>
      <c r="AA14" s="404"/>
      <c r="AB14" s="475" t="s">
        <v>1037</v>
      </c>
      <c r="AC14" s="404"/>
      <c r="AD14" s="446" t="e">
        <f>MID(#REF!,1,1)</f>
        <v>#REF!</v>
      </c>
      <c r="AE14" s="446" t="e">
        <f>MID(#REF!,2,1)</f>
        <v>#REF!</v>
      </c>
      <c r="AF14" s="446"/>
      <c r="AG14" s="446" t="e">
        <f>MID(#REF!,1,1)</f>
        <v>#REF!</v>
      </c>
      <c r="AH14" s="446" t="e">
        <f>MID(#REF!,2,1)</f>
        <v>#REF!</v>
      </c>
      <c r="AI14" s="446" t="e">
        <f>MID(#REF!,3,1)</f>
        <v>#REF!</v>
      </c>
      <c r="AJ14" s="446" t="e">
        <f>MID(#REF!,4,1)</f>
        <v>#REF!</v>
      </c>
      <c r="AK14" s="403"/>
    </row>
    <row r="15" spans="1:37" s="467" customFormat="1" ht="19.5" customHeight="1" thickBot="1" x14ac:dyDescent="0.25">
      <c r="A15" s="474" t="e">
        <f>LEFT(#REF!,1)</f>
        <v>#REF!</v>
      </c>
      <c r="B15" s="399" t="e">
        <f>MID(#REF!,2,1)</f>
        <v>#REF!</v>
      </c>
      <c r="C15" s="472" t="s">
        <v>1027</v>
      </c>
      <c r="D15" s="399" t="e">
        <f>MID(#REF!,3,1)</f>
        <v>#REF!</v>
      </c>
      <c r="E15" s="399" t="e">
        <f>MID(#REF!,4,1)</f>
        <v>#REF!</v>
      </c>
      <c r="F15" s="423" t="s">
        <v>1027</v>
      </c>
      <c r="G15" s="399" t="e">
        <f>MID(#REF!,5,1)</f>
        <v>#REF!</v>
      </c>
      <c r="H15" s="399"/>
      <c r="I15" s="399"/>
      <c r="J15" s="398"/>
      <c r="K15" s="399"/>
      <c r="L15" s="399"/>
      <c r="M15" s="471" t="s">
        <v>1697</v>
      </c>
      <c r="N15" s="399"/>
      <c r="O15" s="399"/>
      <c r="P15" s="399"/>
      <c r="Q15" s="399"/>
      <c r="R15" s="755" t="s">
        <v>1046</v>
      </c>
      <c r="S15" s="399"/>
      <c r="T15" s="472"/>
      <c r="U15" s="472"/>
      <c r="V15" s="473"/>
      <c r="W15" s="471" t="s">
        <v>1047</v>
      </c>
      <c r="X15" s="472"/>
      <c r="Y15" s="400"/>
      <c r="Z15" s="399"/>
      <c r="AA15" s="399"/>
      <c r="AB15" s="471" t="s">
        <v>1041</v>
      </c>
      <c r="AC15" s="399"/>
      <c r="AD15" s="444" t="e">
        <f>MID(#REF!,1,1)</f>
        <v>#REF!</v>
      </c>
      <c r="AE15" s="444" t="e">
        <f>MID(#REF!,2,1)</f>
        <v>#REF!</v>
      </c>
      <c r="AF15" s="444"/>
      <c r="AG15" s="444" t="e">
        <f>MID(#REF!,1,1)</f>
        <v>#REF!</v>
      </c>
      <c r="AH15" s="444" t="e">
        <f>MID(#REF!,2,1)</f>
        <v>#REF!</v>
      </c>
      <c r="AI15" s="444" t="e">
        <f>MID(#REF!,3,1)</f>
        <v>#REF!</v>
      </c>
      <c r="AJ15" s="444" t="e">
        <f>MID(#REF!,4,1)</f>
        <v>#REF!</v>
      </c>
      <c r="AK15" s="398"/>
    </row>
    <row r="16" spans="1:37" s="467" customFormat="1" ht="4.5" customHeight="1" x14ac:dyDescent="0.25">
      <c r="A16" s="470"/>
      <c r="B16" s="470"/>
      <c r="C16" s="470"/>
      <c r="D16" s="470"/>
      <c r="E16" s="470"/>
      <c r="F16" s="468"/>
      <c r="G16" s="470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70"/>
      <c r="U16" s="470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</row>
    <row r="17" spans="1:44" s="467" customFormat="1" ht="3" customHeight="1" thickBot="1" x14ac:dyDescent="0.3"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</row>
    <row r="18" spans="1:44" s="467" customFormat="1" ht="16.5" x14ac:dyDescent="0.25">
      <c r="A18" s="469" t="s">
        <v>1048</v>
      </c>
      <c r="B18" s="468"/>
      <c r="C18" s="468"/>
      <c r="D18" s="468"/>
      <c r="E18" s="468"/>
      <c r="F18" s="468"/>
      <c r="G18" s="468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68"/>
      <c r="U18" s="468"/>
      <c r="V18" s="468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1"/>
    </row>
    <row r="19" spans="1:44" s="467" customFormat="1" ht="19.5" customHeight="1" x14ac:dyDescent="0.25">
      <c r="A19" s="454" t="e">
        <f>+LEFT(#REF!,1)</f>
        <v>#REF!</v>
      </c>
      <c r="B19" s="446" t="e">
        <f>+MID(#REF!,2,1)</f>
        <v>#REF!</v>
      </c>
      <c r="C19" s="446" t="e">
        <f>+MID(#REF!,3,1)</f>
        <v>#REF!</v>
      </c>
      <c r="D19" s="446" t="e">
        <f>+MID(#REF!,4,1)</f>
        <v>#REF!</v>
      </c>
      <c r="E19" s="446" t="e">
        <f>+MID(#REF!,5,1)</f>
        <v>#REF!</v>
      </c>
      <c r="F19" s="446" t="e">
        <f>+MID(#REF!,6,1)</f>
        <v>#REF!</v>
      </c>
      <c r="G19" s="446" t="e">
        <f>+MID(#REF!,7,1)</f>
        <v>#REF!</v>
      </c>
      <c r="H19" s="446" t="e">
        <f>+MID(#REF!,8,1)</f>
        <v>#REF!</v>
      </c>
      <c r="I19" s="446" t="e">
        <f>+MID(#REF!,9,1)</f>
        <v>#REF!</v>
      </c>
      <c r="J19" s="446" t="e">
        <f>+MID(#REF!,10,1)</f>
        <v>#REF!</v>
      </c>
      <c r="K19" s="446" t="e">
        <f>+MID(#REF!,11,1)</f>
        <v>#REF!</v>
      </c>
      <c r="L19" s="446" t="e">
        <f>+MID(#REF!,12,1)</f>
        <v>#REF!</v>
      </c>
      <c r="M19" s="446" t="e">
        <f>+MID(#REF!,13,1)</f>
        <v>#REF!</v>
      </c>
      <c r="N19" s="446" t="e">
        <f>+MID(#REF!,14,1)</f>
        <v>#REF!</v>
      </c>
      <c r="O19" s="446" t="e">
        <f>+MID(#REF!,15,1)</f>
        <v>#REF!</v>
      </c>
      <c r="P19" s="446" t="e">
        <f>+MID(#REF!,16,1)</f>
        <v>#REF!</v>
      </c>
      <c r="Q19" s="446" t="e">
        <f>+MID(#REF!,17,1)</f>
        <v>#REF!</v>
      </c>
      <c r="R19" s="446" t="e">
        <f>+MID(#REF!,18,1)</f>
        <v>#REF!</v>
      </c>
      <c r="S19" s="446" t="e">
        <f>+MID(#REF!,19,1)</f>
        <v>#REF!</v>
      </c>
      <c r="T19" s="446" t="e">
        <f>+MID(#REF!,20,1)</f>
        <v>#REF!</v>
      </c>
      <c r="U19" s="446" t="e">
        <f>+MID(#REF!,21,1)</f>
        <v>#REF!</v>
      </c>
      <c r="V19" s="446" t="e">
        <f>+MID(#REF!,22,1)</f>
        <v>#REF!</v>
      </c>
      <c r="W19" s="446" t="e">
        <f>+MID(#REF!,23,1)</f>
        <v>#REF!</v>
      </c>
      <c r="X19" s="446" t="e">
        <f>+MID(#REF!,24,1)</f>
        <v>#REF!</v>
      </c>
      <c r="Y19" s="446" t="e">
        <f>+MID(#REF!,25,1)</f>
        <v>#REF!</v>
      </c>
      <c r="Z19" s="446" t="e">
        <f>+MID(#REF!,26,1)</f>
        <v>#REF!</v>
      </c>
      <c r="AA19" s="446" t="e">
        <f>+MID(#REF!,27,1)</f>
        <v>#REF!</v>
      </c>
      <c r="AB19" s="446" t="e">
        <f>+MID(#REF!,28,1)</f>
        <v>#REF!</v>
      </c>
      <c r="AC19" s="446" t="e">
        <f>+MID(#REF!,29,1)</f>
        <v>#REF!</v>
      </c>
      <c r="AD19" s="446" t="e">
        <f>+MID(#REF!,30,1)</f>
        <v>#REF!</v>
      </c>
      <c r="AE19" s="446" t="e">
        <f>+MID(#REF!,31,1)</f>
        <v>#REF!</v>
      </c>
      <c r="AF19" s="446" t="e">
        <f>+MID(#REF!,32,1)</f>
        <v>#REF!</v>
      </c>
      <c r="AG19" s="446" t="e">
        <f>+MID(#REF!,33,1)</f>
        <v>#REF!</v>
      </c>
      <c r="AH19" s="446" t="e">
        <f>+MID(#REF!,34,1)</f>
        <v>#REF!</v>
      </c>
      <c r="AI19" s="446" t="e">
        <f>+MID(#REF!,35,1)</f>
        <v>#REF!</v>
      </c>
      <c r="AJ19" s="446" t="e">
        <f>+MID(#REF!,36,1)</f>
        <v>#REF!</v>
      </c>
      <c r="AK19" s="453" t="e">
        <f>+MID(#REF!,37,1)</f>
        <v>#REF!</v>
      </c>
    </row>
    <row r="20" spans="1:44" ht="19.5" customHeight="1" x14ac:dyDescent="0.25">
      <c r="A20" s="454" t="e">
        <f>+MID(#REF!,38,1)</f>
        <v>#REF!</v>
      </c>
      <c r="B20" s="446" t="e">
        <f>+MID(#REF!,39,1)</f>
        <v>#REF!</v>
      </c>
      <c r="C20" s="446" t="e">
        <f>+MID(#REF!,40,1)</f>
        <v>#REF!</v>
      </c>
      <c r="D20" s="446" t="e">
        <f>+MID(#REF!,41,1)</f>
        <v>#REF!</v>
      </c>
      <c r="E20" s="446" t="e">
        <f>+MID(#REF!,42,1)</f>
        <v>#REF!</v>
      </c>
      <c r="F20" s="446" t="e">
        <f>+MID(#REF!,43,1)</f>
        <v>#REF!</v>
      </c>
      <c r="G20" s="446" t="e">
        <f>+MID(#REF!,44,1)</f>
        <v>#REF!</v>
      </c>
      <c r="H20" s="446" t="e">
        <f>+MID(#REF!,45,1)</f>
        <v>#REF!</v>
      </c>
      <c r="I20" s="446" t="e">
        <f>+MID(#REF!,46,1)</f>
        <v>#REF!</v>
      </c>
      <c r="J20" s="446" t="e">
        <f>+MID(#REF!,47,1)</f>
        <v>#REF!</v>
      </c>
      <c r="K20" s="446" t="e">
        <f>+MID(#REF!,48,1)</f>
        <v>#REF!</v>
      </c>
      <c r="L20" s="446" t="e">
        <f>+MID(#REF!,49,1)</f>
        <v>#REF!</v>
      </c>
      <c r="M20" s="446" t="e">
        <f>+MID(#REF!,50,1)</f>
        <v>#REF!</v>
      </c>
      <c r="N20" s="446" t="e">
        <f>+MID(#REF!,51,1)</f>
        <v>#REF!</v>
      </c>
      <c r="O20" s="446" t="e">
        <f>+MID(#REF!,52,1)</f>
        <v>#REF!</v>
      </c>
      <c r="P20" s="446" t="e">
        <f>+MID(#REF!,53,1)</f>
        <v>#REF!</v>
      </c>
      <c r="Q20" s="446" t="e">
        <f>+MID(#REF!,54,1)</f>
        <v>#REF!</v>
      </c>
      <c r="R20" s="446" t="e">
        <f>+MID(#REF!,55,1)</f>
        <v>#REF!</v>
      </c>
      <c r="S20" s="446" t="e">
        <f>+MID(#REF!,56,1)</f>
        <v>#REF!</v>
      </c>
      <c r="T20" s="446" t="e">
        <f>+MID(#REF!,57,1)</f>
        <v>#REF!</v>
      </c>
      <c r="U20" s="446" t="e">
        <f>+MID(#REF!,58,1)</f>
        <v>#REF!</v>
      </c>
      <c r="V20" s="446" t="e">
        <f>+MID(#REF!,59,1)</f>
        <v>#REF!</v>
      </c>
      <c r="W20" s="446" t="e">
        <f>+MID(#REF!,60,1)</f>
        <v>#REF!</v>
      </c>
      <c r="X20" s="446" t="e">
        <f>+MID(#REF!,61,1)</f>
        <v>#REF!</v>
      </c>
      <c r="Y20" s="446" t="e">
        <f>+MID(#REF!,62,1)</f>
        <v>#REF!</v>
      </c>
      <c r="Z20" s="446" t="e">
        <f>+MID(#REF!,63,1)</f>
        <v>#REF!</v>
      </c>
      <c r="AA20" s="446" t="e">
        <f>+MID(#REF!,64,1)</f>
        <v>#REF!</v>
      </c>
      <c r="AB20" s="446" t="e">
        <f>+MID(#REF!,65,1)</f>
        <v>#REF!</v>
      </c>
      <c r="AC20" s="446" t="e">
        <f>+MID(#REF!,66,1)</f>
        <v>#REF!</v>
      </c>
      <c r="AD20" s="446" t="e">
        <f>+MID(#REF!,67,1)</f>
        <v>#REF!</v>
      </c>
      <c r="AE20" s="446" t="e">
        <f>+MID(#REF!,68,1)</f>
        <v>#REF!</v>
      </c>
      <c r="AF20" s="446" t="e">
        <f>+MID(#REF!,69,1)</f>
        <v>#REF!</v>
      </c>
      <c r="AG20" s="446" t="e">
        <f>+MID(#REF!,70,1)</f>
        <v>#REF!</v>
      </c>
      <c r="AH20" s="446" t="e">
        <f>+MID(#REF!,71,1)</f>
        <v>#REF!</v>
      </c>
      <c r="AI20" s="446" t="e">
        <f>+MID(#REF!,72,1)</f>
        <v>#REF!</v>
      </c>
      <c r="AJ20" s="446" t="e">
        <f>+MID(#REF!,73,1)</f>
        <v>#REF!</v>
      </c>
      <c r="AK20" s="453" t="e">
        <f>+MID(#REF!,74,1)</f>
        <v>#REF!</v>
      </c>
    </row>
    <row r="21" spans="1:44" ht="14.25" customHeight="1" x14ac:dyDescent="0.25">
      <c r="A21" s="466"/>
      <c r="B21" s="465"/>
      <c r="C21" s="465"/>
      <c r="D21" s="465"/>
      <c r="E21" s="465"/>
      <c r="F21" s="465"/>
      <c r="G21" s="465"/>
      <c r="H21" s="465"/>
      <c r="I21" s="465"/>
      <c r="J21" s="465"/>
      <c r="K21" s="465"/>
      <c r="L21" s="465"/>
      <c r="M21" s="465"/>
      <c r="N21" s="465"/>
      <c r="O21" s="465"/>
      <c r="P21" s="465"/>
      <c r="Q21" s="465"/>
      <c r="R21" s="465"/>
      <c r="S21" s="465"/>
      <c r="T21" s="465"/>
      <c r="U21" s="465"/>
      <c r="V21" s="465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3"/>
    </row>
    <row r="22" spans="1:44" ht="19.5" hidden="1" customHeight="1" x14ac:dyDescent="0.25">
      <c r="A22" s="462"/>
      <c r="B22" s="461"/>
      <c r="C22" s="461"/>
      <c r="D22" s="461"/>
      <c r="E22" s="461"/>
      <c r="F22" s="461"/>
      <c r="G22" s="461" t="e">
        <f>+MID(#REF!,7,1)</f>
        <v>#REF!</v>
      </c>
      <c r="H22" s="461" t="e">
        <f>+MID(#REF!,8,1)</f>
        <v>#REF!</v>
      </c>
      <c r="I22" s="461" t="e">
        <f>+MID(#REF!,9,1)</f>
        <v>#REF!</v>
      </c>
      <c r="J22" s="461" t="e">
        <f>+MID(#REF!,10,1)</f>
        <v>#REF!</v>
      </c>
      <c r="K22" s="461" t="e">
        <f>+MID(#REF!,11,1)</f>
        <v>#REF!</v>
      </c>
      <c r="L22" s="461" t="e">
        <f>+MID(#REF!,12,1)</f>
        <v>#REF!</v>
      </c>
      <c r="M22" s="461" t="e">
        <f>+MID(#REF!,13,1)</f>
        <v>#REF!</v>
      </c>
      <c r="N22" s="461" t="e">
        <f>+MID(#REF!,14,1)</f>
        <v>#REF!</v>
      </c>
      <c r="O22" s="461" t="e">
        <f>+MID(#REF!,15,1)</f>
        <v>#REF!</v>
      </c>
      <c r="P22" s="461" t="e">
        <f>+MID(#REF!,16,1)</f>
        <v>#REF!</v>
      </c>
      <c r="Q22" s="461" t="e">
        <f>+MID(#REF!,17,1)</f>
        <v>#REF!</v>
      </c>
      <c r="R22" s="461" t="e">
        <f>+MID(#REF!,18,1)</f>
        <v>#REF!</v>
      </c>
      <c r="S22" s="461" t="e">
        <f>+MID(#REF!,19,1)</f>
        <v>#REF!</v>
      </c>
      <c r="T22" s="461" t="e">
        <f>+MID(#REF!,20,1)</f>
        <v>#REF!</v>
      </c>
      <c r="U22" s="461" t="e">
        <f>+MID(#REF!,21,1)</f>
        <v>#REF!</v>
      </c>
      <c r="V22" s="461" t="e">
        <f>+MID(#REF!,22,1)</f>
        <v>#REF!</v>
      </c>
      <c r="W22" s="461" t="e">
        <f>+MID(#REF!,23,1)</f>
        <v>#REF!</v>
      </c>
      <c r="X22" s="461" t="e">
        <f>+MID(#REF!,24,1)</f>
        <v>#REF!</v>
      </c>
      <c r="Y22" s="461" t="e">
        <f>+MID(#REF!,25,1)</f>
        <v>#REF!</v>
      </c>
      <c r="Z22" s="461" t="e">
        <f>+MID(#REF!,26,1)</f>
        <v>#REF!</v>
      </c>
      <c r="AA22" s="461" t="e">
        <f>+MID(#REF!,27,1)</f>
        <v>#REF!</v>
      </c>
      <c r="AB22" s="461" t="e">
        <f>+MID(#REF!,28,1)</f>
        <v>#REF!</v>
      </c>
      <c r="AC22" s="461" t="e">
        <f>+MID(#REF!,29,1)</f>
        <v>#REF!</v>
      </c>
      <c r="AD22" s="461" t="e">
        <f>+MID(#REF!,30,1)</f>
        <v>#REF!</v>
      </c>
      <c r="AE22" s="461" t="e">
        <f>+MID(#REF!,31,1)</f>
        <v>#REF!</v>
      </c>
      <c r="AF22" s="461" t="e">
        <f>+MID(#REF!,32,1)</f>
        <v>#REF!</v>
      </c>
      <c r="AG22" s="461" t="e">
        <f>+MID(#REF!,33,1)</f>
        <v>#REF!</v>
      </c>
      <c r="AH22" s="461" t="e">
        <f>+MID(#REF!,34,1)</f>
        <v>#REF!</v>
      </c>
      <c r="AI22" s="461" t="e">
        <f>+MID(#REF!,35,1)</f>
        <v>#REF!</v>
      </c>
      <c r="AJ22" s="461" t="e">
        <f>+MID(#REF!,36,1)</f>
        <v>#REF!</v>
      </c>
      <c r="AK22" s="460" t="e">
        <f>+MID(#REF!,37,1)</f>
        <v>#REF!</v>
      </c>
    </row>
    <row r="23" spans="1:44" s="455" customFormat="1" ht="12" customHeight="1" x14ac:dyDescent="0.25">
      <c r="A23" s="459" t="s">
        <v>1049</v>
      </c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7"/>
      <c r="X23" s="457"/>
      <c r="Y23" s="457"/>
      <c r="Z23" s="457"/>
      <c r="AA23" s="457"/>
      <c r="AB23" s="457"/>
      <c r="AC23" s="457"/>
      <c r="AD23" s="457"/>
      <c r="AE23" s="457"/>
      <c r="AF23" s="457"/>
      <c r="AG23" s="457"/>
      <c r="AH23" s="457"/>
      <c r="AI23" s="457"/>
      <c r="AJ23" s="457"/>
      <c r="AK23" s="456"/>
    </row>
    <row r="24" spans="1:44" x14ac:dyDescent="0.25">
      <c r="A24" s="451" t="s">
        <v>1050</v>
      </c>
      <c r="B24" s="748"/>
      <c r="C24" s="748"/>
      <c r="D24" s="748"/>
      <c r="E24" s="748"/>
      <c r="F24" s="748"/>
      <c r="G24" s="748"/>
      <c r="H24" s="748"/>
      <c r="I24" s="748"/>
      <c r="J24" s="748"/>
      <c r="K24" s="748"/>
      <c r="L24" s="748"/>
      <c r="M24" s="748"/>
      <c r="N24" s="748"/>
      <c r="O24" s="748"/>
      <c r="P24" s="748"/>
      <c r="Q24" s="748"/>
      <c r="R24" s="748"/>
      <c r="S24" s="748"/>
      <c r="T24" s="748"/>
      <c r="U24" s="748"/>
      <c r="V24" s="748"/>
      <c r="W24" s="404"/>
      <c r="X24" s="404"/>
      <c r="Y24" s="404"/>
      <c r="Z24" s="404"/>
      <c r="AA24" s="404"/>
      <c r="AB24" s="748"/>
      <c r="AC24" s="404"/>
      <c r="AD24" s="407" t="s">
        <v>1051</v>
      </c>
      <c r="AE24" s="404"/>
      <c r="AF24" s="404"/>
      <c r="AG24" s="404"/>
      <c r="AH24" s="404"/>
      <c r="AI24" s="404"/>
      <c r="AJ24" s="404"/>
      <c r="AK24" s="403"/>
    </row>
    <row r="25" spans="1:44" ht="19.5" customHeight="1" x14ac:dyDescent="0.25">
      <c r="A25" s="454" t="e">
        <f>+LEFT(#REF!,1)</f>
        <v>#REF!</v>
      </c>
      <c r="B25" s="446" t="e">
        <f>+MID(#REF!,2,1)</f>
        <v>#REF!</v>
      </c>
      <c r="C25" s="446" t="e">
        <f>+MID(#REF!,3,1)</f>
        <v>#REF!</v>
      </c>
      <c r="D25" s="446" t="e">
        <f>+MID(#REF!,4,1)</f>
        <v>#REF!</v>
      </c>
      <c r="E25" s="446" t="e">
        <f>+MID(#REF!,5,1)</f>
        <v>#REF!</v>
      </c>
      <c r="F25" s="446" t="e">
        <f>+MID(#REF!,6,1)</f>
        <v>#REF!</v>
      </c>
      <c r="G25" s="446" t="e">
        <f>+MID(#REF!,7,1)</f>
        <v>#REF!</v>
      </c>
      <c r="H25" s="446" t="e">
        <f>+MID(#REF!,8,1)</f>
        <v>#REF!</v>
      </c>
      <c r="I25" s="446" t="e">
        <f>+MID(#REF!,9,1)</f>
        <v>#REF!</v>
      </c>
      <c r="J25" s="446" t="e">
        <f>+MID(#REF!,10,1)</f>
        <v>#REF!</v>
      </c>
      <c r="K25" s="446" t="e">
        <f>+MID(#REF!,11,1)</f>
        <v>#REF!</v>
      </c>
      <c r="L25" s="446" t="e">
        <f>+MID(#REF!,12,1)</f>
        <v>#REF!</v>
      </c>
      <c r="M25" s="446" t="e">
        <f>+MID(#REF!,13,1)</f>
        <v>#REF!</v>
      </c>
      <c r="N25" s="446" t="e">
        <f>+MID(#REF!,14,1)</f>
        <v>#REF!</v>
      </c>
      <c r="O25" s="446" t="e">
        <f>+MID(#REF!,15,1)</f>
        <v>#REF!</v>
      </c>
      <c r="P25" s="446" t="e">
        <f>+MID(#REF!,16,1)</f>
        <v>#REF!</v>
      </c>
      <c r="Q25" s="446" t="e">
        <f>+MID(#REF!,17,1)</f>
        <v>#REF!</v>
      </c>
      <c r="R25" s="446" t="e">
        <f>+MID(#REF!,18,1)</f>
        <v>#REF!</v>
      </c>
      <c r="S25" s="446" t="e">
        <f>+MID(#REF!,19,1)</f>
        <v>#REF!</v>
      </c>
      <c r="T25" s="446" t="e">
        <f>+MID(#REF!,20,1)</f>
        <v>#REF!</v>
      </c>
      <c r="U25" s="446" t="e">
        <f>+MID(#REF!,21,1)</f>
        <v>#REF!</v>
      </c>
      <c r="V25" s="446" t="e">
        <f>+MID(#REF!,22,1)</f>
        <v>#REF!</v>
      </c>
      <c r="W25" s="446" t="e">
        <f>+MID(#REF!,23,1)</f>
        <v>#REF!</v>
      </c>
      <c r="X25" s="446" t="e">
        <f>+MID(#REF!,24,1)</f>
        <v>#REF!</v>
      </c>
      <c r="Y25" s="446" t="e">
        <f>+MID(#REF!,25,1)</f>
        <v>#REF!</v>
      </c>
      <c r="Z25" s="446" t="e">
        <f>+MID(#REF!,26,1)</f>
        <v>#REF!</v>
      </c>
      <c r="AA25" s="446" t="e">
        <f>+MID(#REF!,27,1)</f>
        <v>#REF!</v>
      </c>
      <c r="AB25" s="446" t="e">
        <f>+MID(#REF!,28,1)</f>
        <v>#REF!</v>
      </c>
      <c r="AC25" s="448"/>
      <c r="AD25" s="446" t="e">
        <f>+LEFT(#REF!,1)</f>
        <v>#REF!</v>
      </c>
      <c r="AE25" s="446" t="e">
        <f>+MID(#REF!,2,1)</f>
        <v>#REF!</v>
      </c>
      <c r="AF25" s="446" t="e">
        <f>+MID(#REF!,3,1)</f>
        <v>#REF!</v>
      </c>
      <c r="AG25" s="446" t="e">
        <f>+MID(#REF!,4,1)</f>
        <v>#REF!</v>
      </c>
      <c r="AH25" s="446" t="e">
        <f>+MID(#REF!,5,1)</f>
        <v>#REF!</v>
      </c>
      <c r="AI25" s="446" t="e">
        <f>+MID(#REF!,6,1)</f>
        <v>#REF!</v>
      </c>
      <c r="AJ25" s="446" t="e">
        <f>+MID(#REF!,7,1)</f>
        <v>#REF!</v>
      </c>
      <c r="AK25" s="453" t="e">
        <f>+MID(#REF!,8,1)</f>
        <v>#REF!</v>
      </c>
      <c r="AR25" s="774"/>
    </row>
    <row r="26" spans="1:44" x14ac:dyDescent="0.25">
      <c r="A26" s="451" t="s">
        <v>1052</v>
      </c>
      <c r="B26" s="768"/>
      <c r="C26" s="768"/>
      <c r="D26" s="768"/>
      <c r="E26" s="768"/>
      <c r="F26" s="768"/>
      <c r="G26" s="450" t="s">
        <v>1053</v>
      </c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04"/>
      <c r="AF26" s="404"/>
      <c r="AG26" s="404"/>
      <c r="AH26" s="404"/>
      <c r="AI26" s="404"/>
      <c r="AJ26" s="404"/>
      <c r="AK26" s="403"/>
    </row>
    <row r="27" spans="1:44" s="452" customFormat="1" ht="19.5" customHeight="1" x14ac:dyDescent="0.25">
      <c r="A27" s="454" t="e">
        <f>+LEFT(#REF!,1)</f>
        <v>#REF!</v>
      </c>
      <c r="B27" s="446" t="e">
        <f>+MID(#REF!,2,1)</f>
        <v>#REF!</v>
      </c>
      <c r="C27" s="446" t="e">
        <f>+MID(#REF!,3,1)</f>
        <v>#REF!</v>
      </c>
      <c r="D27" s="446" t="e">
        <f>+MID(#REF!,4,1)</f>
        <v>#REF!</v>
      </c>
      <c r="E27" s="446" t="e">
        <f>+MID(#REF!,5,1)</f>
        <v>#REF!</v>
      </c>
      <c r="F27" s="446"/>
      <c r="G27" s="446" t="e">
        <f>+LEFT(#REF!,1)</f>
        <v>#REF!</v>
      </c>
      <c r="H27" s="446" t="e">
        <f>+MID(#REF!,2,1)</f>
        <v>#REF!</v>
      </c>
      <c r="I27" s="446" t="e">
        <f>+MID(#REF!,3,1)</f>
        <v>#REF!</v>
      </c>
      <c r="J27" s="446" t="e">
        <f>+MID(#REF!,4,1)</f>
        <v>#REF!</v>
      </c>
      <c r="K27" s="446" t="e">
        <f>+MID(#REF!,5,1)</f>
        <v>#REF!</v>
      </c>
      <c r="L27" s="446" t="e">
        <f>+MID(#REF!,6,1)</f>
        <v>#REF!</v>
      </c>
      <c r="M27" s="446" t="e">
        <f>+MID(#REF!,7,1)</f>
        <v>#REF!</v>
      </c>
      <c r="N27" s="446" t="e">
        <f>+MID(#REF!,8,1)</f>
        <v>#REF!</v>
      </c>
      <c r="O27" s="446" t="e">
        <f>+MID(#REF!,9,1)</f>
        <v>#REF!</v>
      </c>
      <c r="P27" s="446" t="e">
        <f>+MID(#REF!,10,1)</f>
        <v>#REF!</v>
      </c>
      <c r="Q27" s="446" t="e">
        <f>+MID(#REF!,11,1)</f>
        <v>#REF!</v>
      </c>
      <c r="R27" s="446" t="e">
        <f>+MID(#REF!,12,1)</f>
        <v>#REF!</v>
      </c>
      <c r="S27" s="446" t="e">
        <f>+MID(#REF!,13,1)</f>
        <v>#REF!</v>
      </c>
      <c r="T27" s="446" t="e">
        <f>+MID(#REF!,14,1)</f>
        <v>#REF!</v>
      </c>
      <c r="U27" s="446" t="e">
        <f>+MID(#REF!,15,1)</f>
        <v>#REF!</v>
      </c>
      <c r="V27" s="446" t="e">
        <f>+MID(#REF!,16,1)</f>
        <v>#REF!</v>
      </c>
      <c r="W27" s="446" t="e">
        <f>+MID(#REF!,17,1)</f>
        <v>#REF!</v>
      </c>
      <c r="X27" s="446" t="e">
        <f>+MID(#REF!,18,1)</f>
        <v>#REF!</v>
      </c>
      <c r="Y27" s="446" t="e">
        <f>+MID(#REF!,19,1)</f>
        <v>#REF!</v>
      </c>
      <c r="Z27" s="446" t="e">
        <f>+MID(#REF!,20,1)</f>
        <v>#REF!</v>
      </c>
      <c r="AA27" s="446" t="e">
        <f>+MID(#REF!,21,1)</f>
        <v>#REF!</v>
      </c>
      <c r="AB27" s="446" t="e">
        <f>+MID(#REF!,22,1)</f>
        <v>#REF!</v>
      </c>
      <c r="AC27" s="446" t="e">
        <f>+MID(#REF!,23,1)</f>
        <v>#REF!</v>
      </c>
      <c r="AD27" s="446" t="e">
        <f>+MID(#REF!,24,1)</f>
        <v>#REF!</v>
      </c>
      <c r="AE27" s="446" t="e">
        <f>+MID(#REF!,25,1)</f>
        <v>#REF!</v>
      </c>
      <c r="AF27" s="446" t="e">
        <f>+MID(#REF!,26,1)</f>
        <v>#REF!</v>
      </c>
      <c r="AG27" s="446" t="e">
        <f>+MID(#REF!,27,1)</f>
        <v>#REF!</v>
      </c>
      <c r="AH27" s="446" t="e">
        <f>+MID(#REF!,28,1)</f>
        <v>#REF!</v>
      </c>
      <c r="AI27" s="446" t="e">
        <f>+MID(#REF!,29,1)</f>
        <v>#REF!</v>
      </c>
      <c r="AJ27" s="446" t="e">
        <f>+MID(#REF!,30,1)</f>
        <v>#REF!</v>
      </c>
      <c r="AK27" s="453" t="e">
        <f>+MID(#REF!,31,1)</f>
        <v>#REF!</v>
      </c>
    </row>
    <row r="28" spans="1:44" x14ac:dyDescent="0.25">
      <c r="A28" s="451" t="s">
        <v>1054</v>
      </c>
      <c r="B28" s="768"/>
      <c r="C28" s="768"/>
      <c r="D28" s="768"/>
      <c r="E28" s="768"/>
      <c r="F28" s="768"/>
      <c r="G28" s="450"/>
      <c r="H28" s="450"/>
      <c r="I28" s="450"/>
      <c r="J28" s="450"/>
      <c r="K28" s="450"/>
      <c r="L28" s="450"/>
      <c r="M28" s="450"/>
      <c r="N28" s="768"/>
      <c r="O28" s="450" t="s">
        <v>1055</v>
      </c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  <c r="AE28" s="404"/>
      <c r="AF28" s="404"/>
      <c r="AG28" s="404"/>
      <c r="AH28" s="404"/>
      <c r="AI28" s="404"/>
      <c r="AJ28" s="404"/>
      <c r="AK28" s="403"/>
    </row>
    <row r="29" spans="1:44" ht="19.5" customHeight="1" x14ac:dyDescent="0.25">
      <c r="A29" s="449">
        <v>0</v>
      </c>
      <c r="B29" s="446" t="e">
        <f>+LEFT(#REF!,1)</f>
        <v>#REF!</v>
      </c>
      <c r="C29" s="446" t="e">
        <f>+MID(#REF!,2,1)</f>
        <v>#REF!</v>
      </c>
      <c r="D29" s="446" t="e">
        <f>+MID(#REF!,3,1)</f>
        <v>#REF!</v>
      </c>
      <c r="E29" s="446" t="s">
        <v>1056</v>
      </c>
      <c r="F29" s="446" t="e">
        <f>+LEFT(#REF!,1)</f>
        <v>#REF!</v>
      </c>
      <c r="G29" s="446" t="e">
        <f>+MID(#REF!,2,1)</f>
        <v>#REF!</v>
      </c>
      <c r="H29" s="446" t="e">
        <f>+MID(#REF!,3,1)</f>
        <v>#REF!</v>
      </c>
      <c r="I29" s="446" t="e">
        <f>+MID(#REF!,4,1)</f>
        <v>#REF!</v>
      </c>
      <c r="J29" s="446" t="e">
        <f>+MID(#REF!,5,1)</f>
        <v>#REF!</v>
      </c>
      <c r="K29" s="446" t="e">
        <f>+MID(#REF!,6,1)</f>
        <v>#REF!</v>
      </c>
      <c r="L29" s="446" t="e">
        <f>+MID(#REF!,7,1)</f>
        <v>#REF!</v>
      </c>
      <c r="M29" s="446" t="e">
        <f>+MID(#REF!,8,1)</f>
        <v>#REF!</v>
      </c>
      <c r="N29" s="448"/>
      <c r="O29" s="447">
        <v>0</v>
      </c>
      <c r="P29" s="446" t="e">
        <f>+LEFT(#REF!,1)</f>
        <v>#REF!</v>
      </c>
      <c r="Q29" s="446" t="e">
        <f>+MID(#REF!,2,1)</f>
        <v>#REF!</v>
      </c>
      <c r="R29" s="446" t="e">
        <f>+MID(#REF!,3,1)</f>
        <v>#REF!</v>
      </c>
      <c r="S29" s="446" t="s">
        <v>1056</v>
      </c>
      <c r="T29" s="446" t="e">
        <f>+LEFT(#REF!,1)</f>
        <v>#REF!</v>
      </c>
      <c r="U29" s="446" t="e">
        <f>+MID(#REF!,2,1)</f>
        <v>#REF!</v>
      </c>
      <c r="V29" s="446" t="e">
        <f>+MID(#REF!,3,1)</f>
        <v>#REF!</v>
      </c>
      <c r="W29" s="446" t="e">
        <f>+MID(#REF!,4,1)</f>
        <v>#REF!</v>
      </c>
      <c r="X29" s="446" t="e">
        <f>+MID(#REF!,5,1)</f>
        <v>#REF!</v>
      </c>
      <c r="Y29" s="446" t="e">
        <f>+MID(#REF!,6,1)</f>
        <v>#REF!</v>
      </c>
      <c r="Z29" s="446" t="e">
        <f>+MID(#REF!,7,1)</f>
        <v>#REF!</v>
      </c>
      <c r="AA29" s="446" t="e">
        <f>+MID(#REF!,8,1)</f>
        <v>#REF!</v>
      </c>
      <c r="AB29" s="446"/>
      <c r="AC29" s="446"/>
      <c r="AD29" s="446"/>
      <c r="AE29" s="404"/>
      <c r="AF29" s="404"/>
      <c r="AG29" s="404" t="s">
        <v>1057</v>
      </c>
      <c r="AH29" s="404"/>
      <c r="AI29" s="404"/>
      <c r="AJ29" s="404"/>
      <c r="AK29" s="403"/>
    </row>
    <row r="30" spans="1:44" s="396" customFormat="1" x14ac:dyDescent="0.25">
      <c r="A30" s="408" t="s">
        <v>1058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3"/>
    </row>
    <row r="31" spans="1:44" ht="19.5" customHeight="1" thickBot="1" x14ac:dyDescent="0.3">
      <c r="A31" s="445" t="e">
        <f>+LEFT(#REF!,1)</f>
        <v>#REF!</v>
      </c>
      <c r="B31" s="444" t="e">
        <f>+MID(#REF!,2,1)</f>
        <v>#REF!</v>
      </c>
      <c r="C31" s="444" t="e">
        <f>+MID(#REF!,3,1)</f>
        <v>#REF!</v>
      </c>
      <c r="D31" s="444" t="e">
        <f>+MID(#REF!,4,1)</f>
        <v>#REF!</v>
      </c>
      <c r="E31" s="444" t="e">
        <f>+MID(#REF!,5,1)</f>
        <v>#REF!</v>
      </c>
      <c r="F31" s="444" t="e">
        <f>+MID(#REF!,6,1)</f>
        <v>#REF!</v>
      </c>
      <c r="G31" s="444" t="e">
        <f>+MID(#REF!,7,1)</f>
        <v>#REF!</v>
      </c>
      <c r="H31" s="444" t="e">
        <f>+MID(#REF!,8,1)</f>
        <v>#REF!</v>
      </c>
      <c r="I31" s="444" t="e">
        <f>+MID(#REF!,9,1)</f>
        <v>#REF!</v>
      </c>
      <c r="J31" s="444" t="e">
        <f>+MID(#REF!,10,1)</f>
        <v>#REF!</v>
      </c>
      <c r="K31" s="444" t="e">
        <f>+MID(#REF!,11,1)</f>
        <v>#REF!</v>
      </c>
      <c r="L31" s="444" t="e">
        <f>+MID(#REF!,12,1)</f>
        <v>#REF!</v>
      </c>
      <c r="M31" s="444" t="e">
        <f>+MID(#REF!,13,1)</f>
        <v>#REF!</v>
      </c>
      <c r="N31" s="444" t="e">
        <f>+MID(#REF!,14,1)</f>
        <v>#REF!</v>
      </c>
      <c r="O31" s="444" t="e">
        <f>+MID(#REF!,15,1)</f>
        <v>#REF!</v>
      </c>
      <c r="P31" s="444" t="e">
        <f>+MID(#REF!,16,1)</f>
        <v>#REF!</v>
      </c>
      <c r="Q31" s="444" t="e">
        <f>+MID(#REF!,17,1)</f>
        <v>#REF!</v>
      </c>
      <c r="R31" s="444" t="e">
        <f>+MID(#REF!,18,1)</f>
        <v>#REF!</v>
      </c>
      <c r="S31" s="444" t="e">
        <f>+MID(#REF!,19,1)</f>
        <v>#REF!</v>
      </c>
      <c r="T31" s="444" t="e">
        <f>+MID(#REF!,20,1)</f>
        <v>#REF!</v>
      </c>
      <c r="U31" s="444" t="e">
        <f>+MID(#REF!,21,1)</f>
        <v>#REF!</v>
      </c>
      <c r="V31" s="444" t="e">
        <f>+MID(#REF!,22,1)</f>
        <v>#REF!</v>
      </c>
      <c r="W31" s="444" t="e">
        <f>+MID(#REF!,23,1)</f>
        <v>#REF!</v>
      </c>
      <c r="X31" s="444" t="e">
        <f>+MID(#REF!,24,1)</f>
        <v>#REF!</v>
      </c>
      <c r="Y31" s="444" t="e">
        <f>+MID(#REF!,25,1)</f>
        <v>#REF!</v>
      </c>
      <c r="Z31" s="444" t="e">
        <f>+MID(#REF!,26,1)</f>
        <v>#REF!</v>
      </c>
      <c r="AA31" s="444" t="e">
        <f>+MID(#REF!,27,1)</f>
        <v>#REF!</v>
      </c>
      <c r="AB31" s="444" t="e">
        <f>+MID(#REF!,28,1)</f>
        <v>#REF!</v>
      </c>
      <c r="AC31" s="444" t="e">
        <f>+MID(#REF!,29,1)</f>
        <v>#REF!</v>
      </c>
      <c r="AD31" s="444" t="e">
        <f>+MID(#REF!,30,1)</f>
        <v>#REF!</v>
      </c>
      <c r="AE31" s="444" t="e">
        <f>+MID(#REF!,31,1)</f>
        <v>#REF!</v>
      </c>
      <c r="AF31" s="444" t="e">
        <f>+MID(#REF!,32,1)</f>
        <v>#REF!</v>
      </c>
      <c r="AG31" s="444" t="e">
        <f>+MID(#REF!,33,1)</f>
        <v>#REF!</v>
      </c>
      <c r="AH31" s="444" t="e">
        <f>+MID(#REF!,34,1)</f>
        <v>#REF!</v>
      </c>
      <c r="AI31" s="444" t="e">
        <f>+MID(#REF!,35,1)</f>
        <v>#REF!</v>
      </c>
      <c r="AJ31" s="444" t="e">
        <f>+MID(#REF!,36,1)</f>
        <v>#REF!</v>
      </c>
      <c r="AK31" s="443" t="e">
        <f>+MID(#REF!,37,1)</f>
        <v>#REF!</v>
      </c>
    </row>
    <row r="32" spans="1:44" s="396" customFormat="1" ht="4.5" customHeight="1" thickBot="1" x14ac:dyDescent="0.3">
      <c r="W32" s="397"/>
      <c r="X32" s="397"/>
      <c r="Y32" s="397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7"/>
    </row>
    <row r="33" spans="1:37" s="439" customFormat="1" ht="12.75" customHeight="1" x14ac:dyDescent="0.25">
      <c r="A33" s="442" t="s">
        <v>1059</v>
      </c>
      <c r="B33" s="441"/>
      <c r="C33" s="441"/>
      <c r="D33" s="441"/>
      <c r="E33" s="441"/>
      <c r="F33" s="441"/>
      <c r="G33" s="441"/>
      <c r="H33" s="441"/>
      <c r="I33" s="441"/>
      <c r="J33" s="441"/>
      <c r="K33" s="440"/>
      <c r="L33" s="1579" t="s">
        <v>1699</v>
      </c>
      <c r="M33" s="1580"/>
      <c r="N33" s="1580"/>
      <c r="O33" s="1580"/>
      <c r="P33" s="1580"/>
      <c r="Q33" s="1580"/>
      <c r="R33" s="1580"/>
      <c r="S33" s="1580"/>
      <c r="T33" s="1581"/>
      <c r="U33" s="1580" t="s">
        <v>1061</v>
      </c>
      <c r="V33" s="1580"/>
      <c r="W33" s="1580"/>
      <c r="X33" s="1580"/>
      <c r="Y33" s="1580"/>
      <c r="Z33" s="1580"/>
      <c r="AA33" s="1580"/>
      <c r="AB33" s="1581"/>
      <c r="AC33" s="1579" t="s">
        <v>1698</v>
      </c>
      <c r="AD33" s="1580"/>
      <c r="AE33" s="1580"/>
      <c r="AF33" s="1580"/>
      <c r="AG33" s="1580"/>
      <c r="AH33" s="1580"/>
      <c r="AI33" s="1580"/>
      <c r="AJ33" s="1580"/>
      <c r="AK33" s="1585"/>
    </row>
    <row r="34" spans="1:37" s="396" customFormat="1" ht="19.5" customHeight="1" x14ac:dyDescent="0.25">
      <c r="A34" s="425" t="e">
        <f>LEFT(TEXT(#REF!,"dd.m.yyyy"),1)</f>
        <v>#REF!</v>
      </c>
      <c r="B34" s="424" t="e">
        <f>MID(TEXT(#REF!,"dd.mm.yyyy"),2,1)</f>
        <v>#REF!</v>
      </c>
      <c r="C34" s="423" t="s">
        <v>1027</v>
      </c>
      <c r="D34" s="424" t="e">
        <f>MID(TEXT(#REF!,"dd.mm.yyyy"),4,1)</f>
        <v>#REF!</v>
      </c>
      <c r="E34" s="424" t="e">
        <f>MID(TEXT(#REF!,"dd.mm.yyyy"),5,1)</f>
        <v>#REF!</v>
      </c>
      <c r="F34" s="423" t="s">
        <v>1027</v>
      </c>
      <c r="G34" s="422" t="e">
        <f>MID(TEXT(#REF!,"dd.mm.yyyy"),7,1)</f>
        <v>#REF!</v>
      </c>
      <c r="H34" s="422" t="e">
        <f>MID(TEXT(#REF!,"dd.mm.yyyy"),8,1)</f>
        <v>#REF!</v>
      </c>
      <c r="I34" s="422" t="e">
        <f>MID(TEXT(#REF!,"dd.mm.yyyy"),9,1)</f>
        <v>#REF!</v>
      </c>
      <c r="J34" s="422" t="e">
        <f>MID(TEXT(#REF!,"dd.mm.yyyy"),10,1)</f>
        <v>#REF!</v>
      </c>
      <c r="K34" s="438"/>
      <c r="L34" s="1582"/>
      <c r="M34" s="1583"/>
      <c r="N34" s="1583"/>
      <c r="O34" s="1583"/>
      <c r="P34" s="1583"/>
      <c r="Q34" s="1583"/>
      <c r="R34" s="1583"/>
      <c r="S34" s="1583"/>
      <c r="T34" s="1584"/>
      <c r="U34" s="1583"/>
      <c r="V34" s="1583"/>
      <c r="W34" s="1583"/>
      <c r="X34" s="1583"/>
      <c r="Y34" s="1583"/>
      <c r="Z34" s="1583"/>
      <c r="AA34" s="1583"/>
      <c r="AB34" s="1584"/>
      <c r="AC34" s="1582"/>
      <c r="AD34" s="1583"/>
      <c r="AE34" s="1583"/>
      <c r="AF34" s="1583"/>
      <c r="AG34" s="1583"/>
      <c r="AH34" s="1583"/>
      <c r="AI34" s="1583"/>
      <c r="AJ34" s="1583"/>
      <c r="AK34" s="1586"/>
    </row>
    <row r="35" spans="1:37" s="396" customFormat="1" ht="12.75" customHeight="1" x14ac:dyDescent="0.25">
      <c r="A35" s="437"/>
      <c r="B35" s="436"/>
      <c r="C35" s="436"/>
      <c r="D35" s="436"/>
      <c r="E35" s="436"/>
      <c r="F35" s="436"/>
      <c r="G35" s="435"/>
      <c r="H35" s="435"/>
      <c r="I35" s="435"/>
      <c r="J35" s="435"/>
      <c r="K35" s="434"/>
      <c r="L35" s="1582"/>
      <c r="M35" s="1583"/>
      <c r="N35" s="1583"/>
      <c r="O35" s="1583"/>
      <c r="P35" s="1583"/>
      <c r="Q35" s="1583"/>
      <c r="R35" s="1583"/>
      <c r="S35" s="1583"/>
      <c r="T35" s="1584"/>
      <c r="U35" s="1583"/>
      <c r="V35" s="1583"/>
      <c r="W35" s="1583"/>
      <c r="X35" s="1583"/>
      <c r="Y35" s="1583"/>
      <c r="Z35" s="1583"/>
      <c r="AA35" s="1583"/>
      <c r="AB35" s="1584"/>
      <c r="AC35" s="1582"/>
      <c r="AD35" s="1583"/>
      <c r="AE35" s="1583"/>
      <c r="AF35" s="1583"/>
      <c r="AG35" s="1583"/>
      <c r="AH35" s="1583"/>
      <c r="AI35" s="1583"/>
      <c r="AJ35" s="1583"/>
      <c r="AK35" s="1586"/>
    </row>
    <row r="36" spans="1:37" s="396" customFormat="1" x14ac:dyDescent="0.2">
      <c r="A36" s="408" t="s">
        <v>1063</v>
      </c>
      <c r="B36" s="407"/>
      <c r="C36" s="407"/>
      <c r="D36" s="407"/>
      <c r="E36" s="407"/>
      <c r="F36" s="407"/>
      <c r="G36" s="433"/>
      <c r="H36" s="433"/>
      <c r="I36" s="433"/>
      <c r="J36" s="433"/>
      <c r="K36" s="432"/>
      <c r="L36" s="431"/>
      <c r="M36" s="431"/>
      <c r="N36" s="431"/>
      <c r="O36" s="431"/>
      <c r="P36" s="431"/>
      <c r="Q36" s="431"/>
      <c r="R36" s="431"/>
      <c r="S36" s="407"/>
      <c r="T36" s="429"/>
      <c r="U36" s="430"/>
      <c r="V36" s="430"/>
      <c r="W36" s="430"/>
      <c r="X36" s="430"/>
      <c r="Y36" s="430"/>
      <c r="Z36" s="404"/>
      <c r="AA36" s="430"/>
      <c r="AB36" s="429"/>
      <c r="AC36" s="428"/>
      <c r="AD36" s="427"/>
      <c r="AE36" s="427"/>
      <c r="AF36" s="427"/>
      <c r="AG36" s="427"/>
      <c r="AH36" s="427"/>
      <c r="AI36" s="427"/>
      <c r="AJ36" s="427"/>
      <c r="AK36" s="426"/>
    </row>
    <row r="37" spans="1:37" s="396" customFormat="1" ht="19.5" customHeight="1" x14ac:dyDescent="0.25">
      <c r="A37" s="425" t="e">
        <f>IF(#REF!="","",LEFT(TEXT(#REF!,"dd.mm.yyyy"),1))</f>
        <v>#REF!</v>
      </c>
      <c r="B37" s="424" t="e">
        <f>IF(#REF!="","",MID(TEXT(#REF!,"dd.mm.yyyy"),2,1))</f>
        <v>#REF!</v>
      </c>
      <c r="C37" s="423" t="s">
        <v>1027</v>
      </c>
      <c r="D37" s="424" t="e">
        <f>IF(#REF!="","",MID(TEXT(#REF!,"dd.mm.yyyy"),4,1))</f>
        <v>#REF!</v>
      </c>
      <c r="E37" s="424" t="e">
        <f>IF(#REF!="","",MID(TEXT(#REF!,"dd.mm.yyyy"),5,1))</f>
        <v>#REF!</v>
      </c>
      <c r="F37" s="423" t="s">
        <v>1027</v>
      </c>
      <c r="G37" s="422" t="e">
        <f>IF(#REF!="","",MID(TEXT(#REF!,"dd.mm.yyyy"),7,1))</f>
        <v>#REF!</v>
      </c>
      <c r="H37" s="422" t="e">
        <f>IF(#REF!="","",MID(TEXT(#REF!,"dd.mm.yyyy"),8,1))</f>
        <v>#REF!</v>
      </c>
      <c r="I37" s="422" t="e">
        <f>IF(#REF!="","",MID(TEXT(#REF!,"dd.mm.yyyy"),9,1))</f>
        <v>#REF!</v>
      </c>
      <c r="J37" s="422" t="e">
        <f>IF(#REF!="","",MID(TEXT(#REF!,"dd.mm.yyyy"),10,1))</f>
        <v>#REF!</v>
      </c>
      <c r="K37" s="421"/>
      <c r="L37" s="420"/>
      <c r="M37" s="419"/>
      <c r="N37" s="419"/>
      <c r="O37" s="419"/>
      <c r="P37" s="419"/>
      <c r="Q37" s="419"/>
      <c r="R37" s="419"/>
      <c r="S37" s="419"/>
      <c r="T37" s="418"/>
      <c r="U37" s="420"/>
      <c r="V37" s="419"/>
      <c r="W37" s="419"/>
      <c r="X37" s="419"/>
      <c r="Y37" s="419"/>
      <c r="Z37" s="419"/>
      <c r="AA37" s="419"/>
      <c r="AB37" s="418"/>
      <c r="AC37" s="404"/>
      <c r="AD37" s="404"/>
      <c r="AE37" s="404"/>
      <c r="AF37" s="404"/>
      <c r="AG37" s="404"/>
      <c r="AH37" s="404"/>
      <c r="AI37" s="404"/>
      <c r="AJ37" s="404"/>
      <c r="AK37" s="403"/>
    </row>
    <row r="38" spans="1:37" s="402" customFormat="1" thickBot="1" x14ac:dyDescent="0.3">
      <c r="A38" s="417"/>
      <c r="B38" s="416"/>
      <c r="C38" s="416"/>
      <c r="D38" s="416"/>
      <c r="E38" s="416"/>
      <c r="F38" s="416"/>
      <c r="G38" s="416"/>
      <c r="H38" s="416"/>
      <c r="I38" s="416"/>
      <c r="J38" s="416"/>
      <c r="K38" s="415"/>
      <c r="L38" s="1587" t="e">
        <f>#REF!</f>
        <v>#REF!</v>
      </c>
      <c r="M38" s="1588"/>
      <c r="N38" s="1588"/>
      <c r="O38" s="1588"/>
      <c r="P38" s="1588"/>
      <c r="Q38" s="1588"/>
      <c r="R38" s="1588"/>
      <c r="S38" s="1588"/>
      <c r="T38" s="1589"/>
      <c r="U38" s="1587" t="e">
        <f>#REF!</f>
        <v>#REF!</v>
      </c>
      <c r="V38" s="1588"/>
      <c r="W38" s="1588"/>
      <c r="X38" s="1588"/>
      <c r="Y38" s="1588"/>
      <c r="Z38" s="1588"/>
      <c r="AA38" s="1588"/>
      <c r="AB38" s="1589"/>
      <c r="AC38" s="1590" t="e">
        <f>#REF!</f>
        <v>#REF!</v>
      </c>
      <c r="AD38" s="1588"/>
      <c r="AE38" s="1588"/>
      <c r="AF38" s="1588"/>
      <c r="AG38" s="1588"/>
      <c r="AH38" s="1588"/>
      <c r="AI38" s="1588"/>
      <c r="AJ38" s="1588"/>
      <c r="AK38" s="1591"/>
    </row>
    <row r="39" spans="1:37" s="402" customFormat="1" x14ac:dyDescent="0.25"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7"/>
      <c r="AJ39" s="397"/>
      <c r="AK39" s="397"/>
    </row>
    <row r="40" spans="1:37" s="402" customFormat="1" ht="12.75" customHeight="1" x14ac:dyDescent="0.25"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</row>
    <row r="41" spans="1:37" s="402" customFormat="1" x14ac:dyDescent="0.25"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  <c r="AJ41" s="397"/>
      <c r="AK41" s="397"/>
    </row>
    <row r="42" spans="1:37" ht="13.5" thickBot="1" x14ac:dyDescent="0.3"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7"/>
      <c r="AJ42" s="397"/>
      <c r="AK42" s="397"/>
    </row>
    <row r="43" spans="1:37" s="402" customFormat="1" x14ac:dyDescent="0.25">
      <c r="B43" s="414" t="s">
        <v>1064</v>
      </c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1"/>
      <c r="AK43" s="397"/>
    </row>
    <row r="44" spans="1:37" s="402" customFormat="1" x14ac:dyDescent="0.25">
      <c r="B44" s="406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3"/>
      <c r="AK44" s="397"/>
    </row>
    <row r="45" spans="1:37" ht="12.75" customHeight="1" x14ac:dyDescent="0.25">
      <c r="B45" s="410"/>
      <c r="C45" s="748"/>
      <c r="D45" s="748"/>
      <c r="E45" s="748"/>
      <c r="F45" s="748"/>
      <c r="G45" s="748"/>
      <c r="H45" s="748"/>
      <c r="I45" s="748"/>
      <c r="J45" s="748"/>
      <c r="K45" s="748"/>
      <c r="L45" s="748"/>
      <c r="M45" s="748"/>
      <c r="N45" s="748"/>
      <c r="O45" s="748"/>
      <c r="P45" s="748"/>
      <c r="Q45" s="748"/>
      <c r="R45" s="748"/>
      <c r="S45" s="748"/>
      <c r="T45" s="748"/>
      <c r="U45" s="748"/>
      <c r="V45" s="748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397"/>
    </row>
    <row r="46" spans="1:37" s="402" customFormat="1" x14ac:dyDescent="0.25">
      <c r="B46" s="406"/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5"/>
      <c r="R46" s="405"/>
      <c r="S46" s="405"/>
      <c r="T46" s="405"/>
      <c r="U46" s="405"/>
      <c r="V46" s="405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37" s="396" customFormat="1" x14ac:dyDescent="0.25">
      <c r="B47" s="408"/>
      <c r="C47" s="407"/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37" s="396" customFormat="1" x14ac:dyDescent="0.25">
      <c r="B48" s="408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2:37" s="402" customFormat="1" x14ac:dyDescent="0.25">
      <c r="B49" s="406"/>
      <c r="C49" s="405"/>
      <c r="D49" s="405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2:37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2:37" s="402" customFormat="1" x14ac:dyDescent="0.25">
      <c r="B51" s="406"/>
      <c r="C51" s="405"/>
      <c r="D51" s="405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4"/>
      <c r="AJ51" s="403"/>
      <c r="AK51" s="397"/>
    </row>
    <row r="52" spans="2:37" s="402" customFormat="1" x14ac:dyDescent="0.25">
      <c r="B52" s="406"/>
      <c r="C52" s="405"/>
      <c r="D52" s="405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4"/>
      <c r="AJ52" s="403"/>
      <c r="AK52" s="397"/>
    </row>
    <row r="53" spans="2:37" s="396" customFormat="1" ht="13.5" thickBot="1" x14ac:dyDescent="0.3">
      <c r="B53" s="401"/>
      <c r="C53" s="400"/>
      <c r="D53" s="400"/>
      <c r="E53" s="400"/>
      <c r="F53" s="400"/>
      <c r="G53" s="400" t="s">
        <v>1065</v>
      </c>
      <c r="H53" s="400"/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 t="s">
        <v>1066</v>
      </c>
      <c r="V53" s="400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8"/>
      <c r="AK53" s="397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507" customWidth="1"/>
    <col min="2" max="2" width="18.7109375" style="507" customWidth="1"/>
    <col min="3" max="3" width="1.42578125" style="507" customWidth="1"/>
    <col min="4" max="4" width="3.7109375" style="507" customWidth="1"/>
    <col min="5" max="5" width="3.5703125" style="507" customWidth="1"/>
    <col min="6" max="6" width="12.42578125" style="507" customWidth="1"/>
    <col min="7" max="7" width="12.140625" style="507" customWidth="1"/>
    <col min="8" max="8" width="1.42578125" style="507" customWidth="1"/>
    <col min="9" max="9" width="3.7109375" style="507" customWidth="1"/>
    <col min="10" max="10" width="3.5703125" style="507" customWidth="1"/>
    <col min="11" max="11" width="10.5703125" style="507" customWidth="1"/>
    <col min="12" max="12" width="14.42578125" style="507" customWidth="1"/>
    <col min="13" max="16384" width="9.140625" style="507"/>
  </cols>
  <sheetData>
    <row r="1" spans="1:15" ht="9.75" customHeight="1" x14ac:dyDescent="0.25">
      <c r="A1" s="506"/>
      <c r="B1" s="507" t="s">
        <v>1898</v>
      </c>
      <c r="C1" s="450"/>
      <c r="G1" s="450"/>
      <c r="H1" s="450"/>
      <c r="I1" s="450"/>
      <c r="J1" s="450"/>
      <c r="K1" s="450"/>
    </row>
    <row r="2" spans="1:15" ht="23.25" customHeight="1" x14ac:dyDescent="0.25">
      <c r="A2" s="506"/>
      <c r="B2" s="855" t="s">
        <v>1899</v>
      </c>
      <c r="C2" s="858"/>
      <c r="D2" s="530" t="s">
        <v>1195</v>
      </c>
      <c r="E2" s="529" t="e">
        <f>"  "&amp;#REF!&amp;"  "&amp;#REF!&amp;"  "&amp;#REF!&amp;"  "&amp;#REF!&amp;"  "&amp;#REF!&amp;"  "&amp;#REF!&amp;"  "&amp;#REF!&amp;"  "&amp;#REF!&amp;"  "&amp;#REF!&amp;"  "&amp;#REF!</f>
        <v>#REF!</v>
      </c>
      <c r="F2" s="528"/>
      <c r="G2" s="527"/>
      <c r="H2" s="864"/>
      <c r="I2" s="527" t="s">
        <v>1038</v>
      </c>
      <c r="J2" s="843" t="e">
        <f>"  "&amp;#REF!&amp;"  "&amp;#REF!&amp;"  "&amp;#REF!&amp;"  "&amp;#REF!&amp;"  "&amp;#REF!&amp;"  "&amp;#REF!&amp;"  "&amp;#REF!&amp;"  "&amp;#REF!&amp;" "</f>
        <v>#REF!</v>
      </c>
      <c r="K2" s="856"/>
      <c r="L2" s="857"/>
    </row>
    <row r="3" spans="1:15" ht="2.25" customHeight="1" thickBot="1" x14ac:dyDescent="0.3">
      <c r="A3" s="506"/>
      <c r="C3" s="585"/>
      <c r="D3" s="585"/>
      <c r="F3" s="585"/>
      <c r="G3" s="585"/>
      <c r="H3" s="585"/>
      <c r="I3" s="585"/>
    </row>
    <row r="4" spans="1:15" s="524" customFormat="1" ht="11.25" customHeight="1" x14ac:dyDescent="0.25">
      <c r="A4" s="1653" t="s">
        <v>1101</v>
      </c>
      <c r="B4" s="1655" t="s">
        <v>1145</v>
      </c>
      <c r="C4" s="1638" t="s">
        <v>1099</v>
      </c>
      <c r="D4" s="1639"/>
      <c r="E4" s="1611" t="s">
        <v>2</v>
      </c>
      <c r="F4" s="1602"/>
      <c r="G4" s="1602"/>
      <c r="H4" s="1602"/>
      <c r="I4" s="1602"/>
      <c r="J4" s="1612"/>
      <c r="K4" s="1606" t="s">
        <v>1144</v>
      </c>
      <c r="L4" s="1607"/>
    </row>
    <row r="5" spans="1:15" s="524" customFormat="1" ht="11.25" customHeight="1" x14ac:dyDescent="0.15">
      <c r="A5" s="1654"/>
      <c r="B5" s="1613"/>
      <c r="C5" s="1638"/>
      <c r="D5" s="1639"/>
      <c r="E5" s="1614">
        <v>1</v>
      </c>
      <c r="F5" s="1613" t="s">
        <v>1143</v>
      </c>
      <c r="G5" s="1613"/>
      <c r="H5" s="1604" t="s">
        <v>1142</v>
      </c>
      <c r="I5" s="1615"/>
      <c r="J5" s="1605"/>
      <c r="K5" s="1601"/>
      <c r="L5" s="1608"/>
    </row>
    <row r="6" spans="1:15" s="524" customFormat="1" ht="12" customHeight="1" x14ac:dyDescent="0.25">
      <c r="A6" s="1654"/>
      <c r="B6" s="1613"/>
      <c r="C6" s="1640"/>
      <c r="D6" s="1641"/>
      <c r="E6" s="1614"/>
      <c r="F6" s="1613" t="s">
        <v>1141</v>
      </c>
      <c r="G6" s="1613"/>
      <c r="H6" s="1599"/>
      <c r="I6" s="1616"/>
      <c r="J6" s="1617"/>
      <c r="K6" s="1599" t="s">
        <v>1140</v>
      </c>
      <c r="L6" s="1600"/>
    </row>
    <row r="7" spans="1:15" s="526" customFormat="1" ht="27.95" customHeight="1" x14ac:dyDescent="0.25">
      <c r="A7" s="1656"/>
      <c r="B7" s="1625" t="s">
        <v>1900</v>
      </c>
      <c r="C7" s="1642" t="s">
        <v>486</v>
      </c>
      <c r="D7" s="1643"/>
      <c r="E7" s="1597" t="e">
        <f>#REF!</f>
        <v>#REF!</v>
      </c>
      <c r="F7" s="1597"/>
      <c r="G7" s="1597"/>
      <c r="H7" s="1592" t="e">
        <f>E7-E8</f>
        <v>#REF!</v>
      </c>
      <c r="I7" s="1618"/>
      <c r="J7" s="1618"/>
      <c r="K7" s="1593"/>
      <c r="L7" s="525"/>
    </row>
    <row r="8" spans="1:15" s="526" customFormat="1" ht="27.95" customHeight="1" x14ac:dyDescent="0.25">
      <c r="A8" s="1656"/>
      <c r="B8" s="1625"/>
      <c r="C8" s="1644"/>
      <c r="D8" s="1645"/>
      <c r="E8" s="1597" t="e">
        <f>#REF!</f>
        <v>#REF!</v>
      </c>
      <c r="F8" s="1597"/>
      <c r="G8" s="1597"/>
      <c r="H8" s="1592"/>
      <c r="I8" s="1593"/>
      <c r="J8" s="1609" t="e">
        <f>#REF!</f>
        <v>#REF!</v>
      </c>
      <c r="K8" s="1610"/>
      <c r="L8" s="1596"/>
      <c r="O8" s="526" t="s">
        <v>1057</v>
      </c>
    </row>
    <row r="9" spans="1:15" s="526" customFormat="1" ht="27.95" customHeight="1" x14ac:dyDescent="0.25">
      <c r="A9" s="1650" t="s">
        <v>487</v>
      </c>
      <c r="B9" s="1657" t="s">
        <v>1901</v>
      </c>
      <c r="C9" s="1642" t="s">
        <v>489</v>
      </c>
      <c r="D9" s="1643"/>
      <c r="E9" s="1594" t="e">
        <f>#REF!</f>
        <v>#REF!</v>
      </c>
      <c r="F9" s="1595"/>
      <c r="G9" s="1598"/>
      <c r="H9" s="1592" t="e">
        <f>E9-E10</f>
        <v>#REF!</v>
      </c>
      <c r="I9" s="1618"/>
      <c r="J9" s="1618"/>
      <c r="K9" s="1593"/>
      <c r="L9" s="525"/>
    </row>
    <row r="10" spans="1:15" s="526" customFormat="1" ht="27.95" customHeight="1" x14ac:dyDescent="0.25">
      <c r="A10" s="1650"/>
      <c r="B10" s="1657"/>
      <c r="C10" s="1644"/>
      <c r="D10" s="1645"/>
      <c r="E10" s="1594" t="e">
        <f>#REF!</f>
        <v>#REF!</v>
      </c>
      <c r="F10" s="1595"/>
      <c r="G10" s="1598"/>
      <c r="H10" s="1592"/>
      <c r="I10" s="1593"/>
      <c r="J10" s="1594" t="e">
        <f>#REF!</f>
        <v>#REF!</v>
      </c>
      <c r="K10" s="1595"/>
      <c r="L10" s="1596"/>
    </row>
    <row r="11" spans="1:15" s="526" customFormat="1" ht="27.95" customHeight="1" x14ac:dyDescent="0.25">
      <c r="A11" s="1650" t="s">
        <v>490</v>
      </c>
      <c r="B11" s="1651" t="s">
        <v>1902</v>
      </c>
      <c r="C11" s="1642" t="s">
        <v>492</v>
      </c>
      <c r="D11" s="1643"/>
      <c r="E11" s="1597">
        <f>'BS old'!D12</f>
        <v>0</v>
      </c>
      <c r="F11" s="1597"/>
      <c r="G11" s="1597"/>
      <c r="H11" s="1592">
        <f>'BS old'!F12</f>
        <v>0</v>
      </c>
      <c r="I11" s="1618"/>
      <c r="J11" s="1618"/>
      <c r="K11" s="1593"/>
      <c r="L11" s="525"/>
    </row>
    <row r="12" spans="1:15" s="526" customFormat="1" ht="27.95" customHeight="1" x14ac:dyDescent="0.25">
      <c r="A12" s="1650"/>
      <c r="B12" s="1652"/>
      <c r="C12" s="1644"/>
      <c r="D12" s="1645"/>
      <c r="E12" s="1597">
        <f>'BS old'!E12</f>
        <v>0</v>
      </c>
      <c r="F12" s="1597"/>
      <c r="G12" s="1597"/>
      <c r="H12" s="865"/>
      <c r="I12" s="866"/>
      <c r="J12" s="1594">
        <f>'BS old'!G12</f>
        <v>0</v>
      </c>
      <c r="K12" s="1595"/>
      <c r="L12" s="1596"/>
    </row>
    <row r="13" spans="1:15" s="524" customFormat="1" ht="27.95" customHeight="1" x14ac:dyDescent="0.25">
      <c r="A13" s="1648" t="s">
        <v>493</v>
      </c>
      <c r="B13" s="1623" t="s">
        <v>1194</v>
      </c>
      <c r="C13" s="1659" t="s">
        <v>495</v>
      </c>
      <c r="D13" s="1660"/>
      <c r="E13" s="1597">
        <f>'BS old'!D13</f>
        <v>0</v>
      </c>
      <c r="F13" s="1597"/>
      <c r="G13" s="1597"/>
      <c r="H13" s="1592">
        <f>'BS old'!F13</f>
        <v>0</v>
      </c>
      <c r="I13" s="1618"/>
      <c r="J13" s="1618"/>
      <c r="K13" s="1593"/>
      <c r="L13" s="525"/>
    </row>
    <row r="14" spans="1:15" s="524" customFormat="1" ht="27.95" customHeight="1" x14ac:dyDescent="0.25">
      <c r="A14" s="1649"/>
      <c r="B14" s="1623"/>
      <c r="C14" s="1661"/>
      <c r="D14" s="1662"/>
      <c r="E14" s="1597">
        <f>'BS old'!E13</f>
        <v>0</v>
      </c>
      <c r="F14" s="1597"/>
      <c r="G14" s="1597"/>
      <c r="H14" s="865"/>
      <c r="I14" s="866"/>
      <c r="J14" s="1594">
        <f>'BS old'!G13</f>
        <v>0</v>
      </c>
      <c r="K14" s="1595"/>
      <c r="L14" s="1596"/>
    </row>
    <row r="15" spans="1:15" s="524" customFormat="1" ht="27.95" customHeight="1" x14ac:dyDescent="0.25">
      <c r="A15" s="1647" t="s">
        <v>496</v>
      </c>
      <c r="B15" s="1623" t="s">
        <v>1193</v>
      </c>
      <c r="C15" s="1659" t="s">
        <v>498</v>
      </c>
      <c r="D15" s="1660"/>
      <c r="E15" s="1597">
        <f>'BS old'!D14</f>
        <v>0</v>
      </c>
      <c r="F15" s="1597"/>
      <c r="G15" s="1597"/>
      <c r="H15" s="1592">
        <f>'BS old'!F14</f>
        <v>0</v>
      </c>
      <c r="I15" s="1618"/>
      <c r="J15" s="1618"/>
      <c r="K15" s="1593"/>
      <c r="L15" s="525"/>
    </row>
    <row r="16" spans="1:15" s="524" customFormat="1" ht="27.95" customHeight="1" x14ac:dyDescent="0.25">
      <c r="A16" s="1647"/>
      <c r="B16" s="1623"/>
      <c r="C16" s="1661"/>
      <c r="D16" s="1662"/>
      <c r="E16" s="1597">
        <f>'BS old'!E14</f>
        <v>0</v>
      </c>
      <c r="F16" s="1597"/>
      <c r="G16" s="1597"/>
      <c r="H16" s="865"/>
      <c r="I16" s="866"/>
      <c r="J16" s="1594">
        <f>'BS old'!G14</f>
        <v>0</v>
      </c>
      <c r="K16" s="1595"/>
      <c r="L16" s="1596"/>
    </row>
    <row r="17" spans="1:12" s="524" customFormat="1" ht="27.95" customHeight="1" x14ac:dyDescent="0.25">
      <c r="A17" s="1647" t="s">
        <v>499</v>
      </c>
      <c r="B17" s="1623" t="s">
        <v>1192</v>
      </c>
      <c r="C17" s="1659" t="s">
        <v>501</v>
      </c>
      <c r="D17" s="1660"/>
      <c r="E17" s="1597">
        <f>'BS old'!D15</f>
        <v>0</v>
      </c>
      <c r="F17" s="1597"/>
      <c r="G17" s="1597"/>
      <c r="H17" s="1592">
        <f>'BS old'!F15</f>
        <v>0</v>
      </c>
      <c r="I17" s="1618"/>
      <c r="J17" s="1618"/>
      <c r="K17" s="1593"/>
      <c r="L17" s="525"/>
    </row>
    <row r="18" spans="1:12" s="524" customFormat="1" ht="27.95" customHeight="1" x14ac:dyDescent="0.25">
      <c r="A18" s="1647"/>
      <c r="B18" s="1623"/>
      <c r="C18" s="1661"/>
      <c r="D18" s="1662"/>
      <c r="E18" s="1597">
        <f>'BS old'!E15</f>
        <v>0</v>
      </c>
      <c r="F18" s="1597"/>
      <c r="G18" s="1597"/>
      <c r="H18" s="865"/>
      <c r="I18" s="866"/>
      <c r="J18" s="1594">
        <f>'BS old'!G15</f>
        <v>0</v>
      </c>
      <c r="K18" s="1595"/>
      <c r="L18" s="1596"/>
    </row>
    <row r="19" spans="1:12" s="524" customFormat="1" ht="27.95" customHeight="1" x14ac:dyDescent="0.25">
      <c r="A19" s="1647" t="s">
        <v>502</v>
      </c>
      <c r="B19" s="1623" t="s">
        <v>1191</v>
      </c>
      <c r="C19" s="1659" t="s">
        <v>504</v>
      </c>
      <c r="D19" s="1660"/>
      <c r="E19" s="1597">
        <f>'BS old'!D16</f>
        <v>0</v>
      </c>
      <c r="F19" s="1597"/>
      <c r="G19" s="1597"/>
      <c r="H19" s="1592">
        <f>'BS old'!F16</f>
        <v>0</v>
      </c>
      <c r="I19" s="1618"/>
      <c r="J19" s="1618"/>
      <c r="K19" s="1593"/>
      <c r="L19" s="525"/>
    </row>
    <row r="20" spans="1:12" s="524" customFormat="1" ht="27.95" customHeight="1" x14ac:dyDescent="0.25">
      <c r="A20" s="1647"/>
      <c r="B20" s="1623"/>
      <c r="C20" s="1661"/>
      <c r="D20" s="1662"/>
      <c r="E20" s="1597">
        <f>'BS old'!E16</f>
        <v>0</v>
      </c>
      <c r="F20" s="1597"/>
      <c r="G20" s="1597"/>
      <c r="H20" s="865"/>
      <c r="I20" s="866"/>
      <c r="J20" s="1594">
        <f>'BS old'!G16</f>
        <v>0</v>
      </c>
      <c r="K20" s="1595"/>
      <c r="L20" s="1596"/>
    </row>
    <row r="21" spans="1:12" s="524" customFormat="1" ht="27.95" customHeight="1" x14ac:dyDescent="0.25">
      <c r="A21" s="1647" t="s">
        <v>505</v>
      </c>
      <c r="B21" s="1623" t="s">
        <v>1190</v>
      </c>
      <c r="C21" s="1659" t="s">
        <v>507</v>
      </c>
      <c r="D21" s="1660"/>
      <c r="E21" s="1597">
        <f>'BS old'!D17</f>
        <v>0</v>
      </c>
      <c r="F21" s="1597"/>
      <c r="G21" s="1597"/>
      <c r="H21" s="1592">
        <f>'BS old'!F17</f>
        <v>0</v>
      </c>
      <c r="I21" s="1618"/>
      <c r="J21" s="1618"/>
      <c r="K21" s="1593"/>
      <c r="L21" s="525"/>
    </row>
    <row r="22" spans="1:12" s="524" customFormat="1" ht="27.95" customHeight="1" x14ac:dyDescent="0.25">
      <c r="A22" s="1647"/>
      <c r="B22" s="1623"/>
      <c r="C22" s="1661"/>
      <c r="D22" s="1662"/>
      <c r="E22" s="1597">
        <f>'BS old'!E17</f>
        <v>0</v>
      </c>
      <c r="F22" s="1597"/>
      <c r="G22" s="1597"/>
      <c r="H22" s="865"/>
      <c r="I22" s="866"/>
      <c r="J22" s="1594">
        <f>'BS old'!G17</f>
        <v>0</v>
      </c>
      <c r="K22" s="1595"/>
      <c r="L22" s="1596"/>
    </row>
    <row r="23" spans="1:12" s="524" customFormat="1" ht="27.95" customHeight="1" x14ac:dyDescent="0.25">
      <c r="A23" s="1647" t="s">
        <v>508</v>
      </c>
      <c r="B23" s="1623" t="s">
        <v>1189</v>
      </c>
      <c r="C23" s="1659" t="s">
        <v>510</v>
      </c>
      <c r="D23" s="1660"/>
      <c r="E23" s="1597">
        <f>'BS old'!D18</f>
        <v>0</v>
      </c>
      <c r="F23" s="1597"/>
      <c r="G23" s="1597"/>
      <c r="H23" s="1592">
        <f>'BS old'!F18</f>
        <v>0</v>
      </c>
      <c r="I23" s="1618"/>
      <c r="J23" s="1618"/>
      <c r="K23" s="1593"/>
      <c r="L23" s="525"/>
    </row>
    <row r="24" spans="1:12" s="524" customFormat="1" ht="27.95" customHeight="1" x14ac:dyDescent="0.25">
      <c r="A24" s="1647"/>
      <c r="B24" s="1623"/>
      <c r="C24" s="1661"/>
      <c r="D24" s="1662"/>
      <c r="E24" s="1597">
        <f>'BS old'!E18</f>
        <v>0</v>
      </c>
      <c r="F24" s="1597"/>
      <c r="G24" s="1597"/>
      <c r="H24" s="865"/>
      <c r="I24" s="866"/>
      <c r="J24" s="1594">
        <f>'BS old'!G18</f>
        <v>0</v>
      </c>
      <c r="K24" s="1595"/>
      <c r="L24" s="1596"/>
    </row>
    <row r="25" spans="1:12" s="524" customFormat="1" ht="27.95" customHeight="1" x14ac:dyDescent="0.25">
      <c r="A25" s="1647" t="s">
        <v>511</v>
      </c>
      <c r="B25" s="1623" t="s">
        <v>1188</v>
      </c>
      <c r="C25" s="1659" t="s">
        <v>513</v>
      </c>
      <c r="D25" s="1660"/>
      <c r="E25" s="1597">
        <f>'BS old'!D19</f>
        <v>0</v>
      </c>
      <c r="F25" s="1597"/>
      <c r="G25" s="1597"/>
      <c r="H25" s="1592">
        <f>'BS old'!F19</f>
        <v>0</v>
      </c>
      <c r="I25" s="1618"/>
      <c r="J25" s="1618"/>
      <c r="K25" s="1593"/>
      <c r="L25" s="525"/>
    </row>
    <row r="26" spans="1:12" s="524" customFormat="1" ht="27.95" customHeight="1" x14ac:dyDescent="0.25">
      <c r="A26" s="1647"/>
      <c r="B26" s="1623"/>
      <c r="C26" s="1661"/>
      <c r="D26" s="1662"/>
      <c r="E26" s="1597">
        <f>'BS old'!E19</f>
        <v>0</v>
      </c>
      <c r="F26" s="1597"/>
      <c r="G26" s="1597"/>
      <c r="H26" s="865"/>
      <c r="I26" s="866"/>
      <c r="J26" s="1594">
        <f>'BS old'!G19</f>
        <v>0</v>
      </c>
      <c r="K26" s="1595"/>
      <c r="L26" s="1596"/>
    </row>
    <row r="27" spans="1:12" s="526" customFormat="1" ht="27.95" customHeight="1" x14ac:dyDescent="0.25">
      <c r="A27" s="1663" t="s">
        <v>514</v>
      </c>
      <c r="B27" s="1625" t="s">
        <v>1187</v>
      </c>
      <c r="C27" s="1642" t="s">
        <v>516</v>
      </c>
      <c r="D27" s="1643"/>
      <c r="E27" s="1597">
        <f>'BS old'!D20</f>
        <v>0</v>
      </c>
      <c r="F27" s="1597"/>
      <c r="G27" s="1597"/>
      <c r="H27" s="1592">
        <f>'BS old'!F20</f>
        <v>0</v>
      </c>
      <c r="I27" s="1618"/>
      <c r="J27" s="1618"/>
      <c r="K27" s="1593"/>
      <c r="L27" s="525"/>
    </row>
    <row r="28" spans="1:12" s="526" customFormat="1" ht="27.95" customHeight="1" x14ac:dyDescent="0.25">
      <c r="A28" s="1650"/>
      <c r="B28" s="1625"/>
      <c r="C28" s="1644"/>
      <c r="D28" s="1645"/>
      <c r="E28" s="1597">
        <f>'BS old'!E20</f>
        <v>0</v>
      </c>
      <c r="F28" s="1597"/>
      <c r="G28" s="1597"/>
      <c r="H28" s="1592"/>
      <c r="I28" s="1593"/>
      <c r="J28" s="1594">
        <f>'BS old'!G20</f>
        <v>0</v>
      </c>
      <c r="K28" s="1595"/>
      <c r="L28" s="1596"/>
    </row>
    <row r="29" spans="1:12" s="524" customFormat="1" ht="27.95" customHeight="1" x14ac:dyDescent="0.25">
      <c r="A29" s="1648" t="s">
        <v>517</v>
      </c>
      <c r="B29" s="1623" t="s">
        <v>1186</v>
      </c>
      <c r="C29" s="1659" t="s">
        <v>519</v>
      </c>
      <c r="D29" s="1660"/>
      <c r="E29" s="1597">
        <f>'BS old'!D21</f>
        <v>0</v>
      </c>
      <c r="F29" s="1597"/>
      <c r="G29" s="1597"/>
      <c r="H29" s="1592">
        <f>'BS old'!F21</f>
        <v>0</v>
      </c>
      <c r="I29" s="1618"/>
      <c r="J29" s="1618"/>
      <c r="K29" s="1593"/>
      <c r="L29" s="525"/>
    </row>
    <row r="30" spans="1:12" s="524" customFormat="1" ht="27.95" customHeight="1" x14ac:dyDescent="0.25">
      <c r="A30" s="1658"/>
      <c r="B30" s="1623"/>
      <c r="C30" s="1661"/>
      <c r="D30" s="1662"/>
      <c r="E30" s="1597">
        <f>'BS old'!E21</f>
        <v>0</v>
      </c>
      <c r="F30" s="1597"/>
      <c r="G30" s="1597"/>
      <c r="H30" s="865"/>
      <c r="I30" s="866"/>
      <c r="J30" s="1594">
        <f>'BS old'!G21</f>
        <v>0</v>
      </c>
      <c r="K30" s="1595"/>
      <c r="L30" s="1596"/>
    </row>
    <row r="31" spans="1:12" s="524" customFormat="1" ht="27.95" customHeight="1" x14ac:dyDescent="0.25">
      <c r="A31" s="1647" t="s">
        <v>496</v>
      </c>
      <c r="B31" s="1623" t="s">
        <v>1185</v>
      </c>
      <c r="C31" s="1659" t="s">
        <v>521</v>
      </c>
      <c r="D31" s="1660"/>
      <c r="E31" s="1597">
        <f>'BS old'!D22</f>
        <v>0</v>
      </c>
      <c r="F31" s="1597"/>
      <c r="G31" s="1597"/>
      <c r="H31" s="1592">
        <f>'BS old'!F22</f>
        <v>0</v>
      </c>
      <c r="I31" s="1618"/>
      <c r="J31" s="1618"/>
      <c r="K31" s="1593"/>
      <c r="L31" s="525"/>
    </row>
    <row r="32" spans="1:12" s="524" customFormat="1" ht="27.95" customHeight="1" x14ac:dyDescent="0.25">
      <c r="A32" s="1647"/>
      <c r="B32" s="1623"/>
      <c r="C32" s="1661"/>
      <c r="D32" s="1662"/>
      <c r="E32" s="1597">
        <f>'BS old'!E22</f>
        <v>0</v>
      </c>
      <c r="F32" s="1597"/>
      <c r="G32" s="1597"/>
      <c r="H32" s="1592"/>
      <c r="I32" s="1593"/>
      <c r="J32" s="1594">
        <f>'BS old'!G22</f>
        <v>0</v>
      </c>
      <c r="K32" s="1595"/>
      <c r="L32" s="1596"/>
    </row>
    <row r="33" spans="1:12" s="524" customFormat="1" ht="11.25" customHeight="1" x14ac:dyDescent="0.25">
      <c r="A33" s="1667" t="s">
        <v>1101</v>
      </c>
      <c r="B33" s="1666" t="s">
        <v>1145</v>
      </c>
      <c r="C33" s="836"/>
      <c r="D33" s="1675" t="s">
        <v>1099</v>
      </c>
      <c r="E33" s="1601" t="s">
        <v>2</v>
      </c>
      <c r="F33" s="1602"/>
      <c r="G33" s="1602"/>
      <c r="H33" s="1602"/>
      <c r="I33" s="1602"/>
      <c r="J33" s="1603"/>
      <c r="K33" s="1621" t="s">
        <v>1144</v>
      </c>
      <c r="L33" s="1622"/>
    </row>
    <row r="34" spans="1:12" s="524" customFormat="1" ht="11.25" customHeight="1" x14ac:dyDescent="0.15">
      <c r="A34" s="1654"/>
      <c r="B34" s="1613"/>
      <c r="C34" s="837"/>
      <c r="D34" s="1676"/>
      <c r="E34" s="1614">
        <v>1</v>
      </c>
      <c r="F34" s="1613" t="s">
        <v>1143</v>
      </c>
      <c r="G34" s="1613"/>
      <c r="H34" s="831"/>
      <c r="I34" s="1619" t="s">
        <v>1142</v>
      </c>
      <c r="J34" s="1620"/>
      <c r="K34" s="1601"/>
      <c r="L34" s="1608"/>
    </row>
    <row r="35" spans="1:12" s="524" customFormat="1" ht="12" customHeight="1" x14ac:dyDescent="0.15">
      <c r="A35" s="1654"/>
      <c r="B35" s="1613"/>
      <c r="C35" s="837"/>
      <c r="D35" s="1676"/>
      <c r="E35" s="1614"/>
      <c r="F35" s="1613" t="s">
        <v>1141</v>
      </c>
      <c r="G35" s="1613"/>
      <c r="H35" s="833"/>
      <c r="I35" s="1604"/>
      <c r="J35" s="1605"/>
      <c r="K35" s="1599" t="s">
        <v>1140</v>
      </c>
      <c r="L35" s="1600"/>
    </row>
    <row r="36" spans="1:12" ht="27.95" customHeight="1" x14ac:dyDescent="0.25">
      <c r="A36" s="1679" t="s">
        <v>499</v>
      </c>
      <c r="B36" s="1680" t="s">
        <v>1184</v>
      </c>
      <c r="C36" s="834"/>
      <c r="D36" s="1637" t="s">
        <v>523</v>
      </c>
      <c r="E36" s="1597">
        <f>'BS old'!D23</f>
        <v>0</v>
      </c>
      <c r="F36" s="1597"/>
      <c r="G36" s="1597"/>
      <c r="H36" s="830"/>
      <c r="I36" s="1594">
        <f>'BS old'!F23</f>
        <v>0</v>
      </c>
      <c r="J36" s="1595"/>
      <c r="K36" s="1598"/>
      <c r="L36" s="525"/>
    </row>
    <row r="37" spans="1:12" ht="27.95" customHeight="1" x14ac:dyDescent="0.25">
      <c r="A37" s="1647"/>
      <c r="B37" s="1623"/>
      <c r="C37" s="835"/>
      <c r="D37" s="1634"/>
      <c r="E37" s="1597">
        <f>'BS old'!E23</f>
        <v>0</v>
      </c>
      <c r="F37" s="1597"/>
      <c r="G37" s="1597"/>
      <c r="H37" s="838"/>
      <c r="I37" s="605"/>
      <c r="J37" s="1594">
        <f>'BS old'!G23</f>
        <v>0</v>
      </c>
      <c r="K37" s="1595"/>
      <c r="L37" s="1596"/>
    </row>
    <row r="38" spans="1:12" ht="27.95" customHeight="1" x14ac:dyDescent="0.25">
      <c r="A38" s="1647" t="s">
        <v>502</v>
      </c>
      <c r="B38" s="1623" t="s">
        <v>1183</v>
      </c>
      <c r="C38" s="835"/>
      <c r="D38" s="1634" t="s">
        <v>525</v>
      </c>
      <c r="E38" s="1597">
        <f>'BS old'!D24</f>
        <v>0</v>
      </c>
      <c r="F38" s="1597"/>
      <c r="G38" s="1597"/>
      <c r="H38" s="830"/>
      <c r="I38" s="1594">
        <f>'BS old'!F24</f>
        <v>0</v>
      </c>
      <c r="J38" s="1595"/>
      <c r="K38" s="1598"/>
      <c r="L38" s="525"/>
    </row>
    <row r="39" spans="1:12" ht="27.95" customHeight="1" x14ac:dyDescent="0.25">
      <c r="A39" s="1647"/>
      <c r="B39" s="1623"/>
      <c r="C39" s="835"/>
      <c r="D39" s="1634"/>
      <c r="E39" s="1597">
        <f>'BS old'!E24</f>
        <v>0</v>
      </c>
      <c r="F39" s="1597"/>
      <c r="G39" s="1597"/>
      <c r="H39" s="838"/>
      <c r="I39" s="605"/>
      <c r="J39" s="1594">
        <f>'BS old'!G24</f>
        <v>0</v>
      </c>
      <c r="K39" s="1595"/>
      <c r="L39" s="1596"/>
    </row>
    <row r="40" spans="1:12" ht="27.95" customHeight="1" x14ac:dyDescent="0.25">
      <c r="A40" s="1647" t="s">
        <v>505</v>
      </c>
      <c r="B40" s="1623" t="s">
        <v>1182</v>
      </c>
      <c r="C40" s="834"/>
      <c r="D40" s="1637" t="s">
        <v>527</v>
      </c>
      <c r="E40" s="1597">
        <f>'BS old'!D25</f>
        <v>0</v>
      </c>
      <c r="F40" s="1597"/>
      <c r="G40" s="1597"/>
      <c r="H40" s="830"/>
      <c r="I40" s="1594">
        <f>'BS old'!F25</f>
        <v>0</v>
      </c>
      <c r="J40" s="1595"/>
      <c r="K40" s="1598"/>
      <c r="L40" s="525"/>
    </row>
    <row r="41" spans="1:12" ht="27.95" customHeight="1" x14ac:dyDescent="0.25">
      <c r="A41" s="1647"/>
      <c r="B41" s="1623"/>
      <c r="C41" s="835"/>
      <c r="D41" s="1634"/>
      <c r="E41" s="1597">
        <f>'BS old'!E25</f>
        <v>0</v>
      </c>
      <c r="F41" s="1597"/>
      <c r="G41" s="1597"/>
      <c r="H41" s="838"/>
      <c r="I41" s="605"/>
      <c r="J41" s="1594">
        <f>'BS old'!G25</f>
        <v>0</v>
      </c>
      <c r="K41" s="1595"/>
      <c r="L41" s="1596"/>
    </row>
    <row r="42" spans="1:12" ht="27.95" customHeight="1" x14ac:dyDescent="0.25">
      <c r="A42" s="1647" t="s">
        <v>508</v>
      </c>
      <c r="B42" s="1623" t="s">
        <v>1181</v>
      </c>
      <c r="C42" s="835"/>
      <c r="D42" s="1634" t="s">
        <v>529</v>
      </c>
      <c r="E42" s="1597">
        <f>'BS old'!D26</f>
        <v>0</v>
      </c>
      <c r="F42" s="1597"/>
      <c r="G42" s="1597"/>
      <c r="H42" s="830"/>
      <c r="I42" s="1594">
        <f>'BS old'!F26</f>
        <v>0</v>
      </c>
      <c r="J42" s="1595"/>
      <c r="K42" s="1598"/>
      <c r="L42" s="525"/>
    </row>
    <row r="43" spans="1:12" ht="27.95" customHeight="1" x14ac:dyDescent="0.25">
      <c r="A43" s="1647"/>
      <c r="B43" s="1623"/>
      <c r="C43" s="835"/>
      <c r="D43" s="1634"/>
      <c r="E43" s="1597">
        <f>'BS old'!E26</f>
        <v>0</v>
      </c>
      <c r="F43" s="1597"/>
      <c r="G43" s="1597"/>
      <c r="H43" s="838"/>
      <c r="I43" s="605"/>
      <c r="J43" s="1594">
        <f>'BS old'!G26</f>
        <v>0</v>
      </c>
      <c r="K43" s="1595"/>
      <c r="L43" s="1596"/>
    </row>
    <row r="44" spans="1:12" ht="27.95" customHeight="1" x14ac:dyDescent="0.25">
      <c r="A44" s="1647" t="s">
        <v>511</v>
      </c>
      <c r="B44" s="1623" t="s">
        <v>1180</v>
      </c>
      <c r="C44" s="834"/>
      <c r="D44" s="1637" t="s">
        <v>531</v>
      </c>
      <c r="E44" s="1597">
        <f>'BS old'!D27</f>
        <v>0</v>
      </c>
      <c r="F44" s="1597"/>
      <c r="G44" s="1597"/>
      <c r="H44" s="830"/>
      <c r="I44" s="1594">
        <f>'BS old'!F27</f>
        <v>0</v>
      </c>
      <c r="J44" s="1595"/>
      <c r="K44" s="1598"/>
      <c r="L44" s="525"/>
    </row>
    <row r="45" spans="1:12" ht="27.95" customHeight="1" x14ac:dyDescent="0.25">
      <c r="A45" s="1647"/>
      <c r="B45" s="1623"/>
      <c r="C45" s="835"/>
      <c r="D45" s="1634"/>
      <c r="E45" s="1597">
        <f>'BS old'!E27</f>
        <v>0</v>
      </c>
      <c r="F45" s="1597"/>
      <c r="G45" s="1597"/>
      <c r="H45" s="838"/>
      <c r="I45" s="605"/>
      <c r="J45" s="1594">
        <f>'BS old'!G27</f>
        <v>0</v>
      </c>
      <c r="K45" s="1595"/>
      <c r="L45" s="1596"/>
    </row>
    <row r="46" spans="1:12" ht="27.95" customHeight="1" x14ac:dyDescent="0.25">
      <c r="A46" s="1647" t="s">
        <v>532</v>
      </c>
      <c r="B46" s="1623" t="s">
        <v>1179</v>
      </c>
      <c r="C46" s="835"/>
      <c r="D46" s="1634" t="s">
        <v>534</v>
      </c>
      <c r="E46" s="1597">
        <f>'BS old'!D28</f>
        <v>0</v>
      </c>
      <c r="F46" s="1597"/>
      <c r="G46" s="1597"/>
      <c r="H46" s="830"/>
      <c r="I46" s="1594">
        <f>'BS old'!F28</f>
        <v>0</v>
      </c>
      <c r="J46" s="1595"/>
      <c r="K46" s="1598"/>
      <c r="L46" s="525"/>
    </row>
    <row r="47" spans="1:12" ht="27.95" customHeight="1" x14ac:dyDescent="0.25">
      <c r="A47" s="1647"/>
      <c r="B47" s="1623"/>
      <c r="C47" s="835"/>
      <c r="D47" s="1634"/>
      <c r="E47" s="1597">
        <f>'BS old'!E28</f>
        <v>0</v>
      </c>
      <c r="F47" s="1597"/>
      <c r="G47" s="1597"/>
      <c r="H47" s="838"/>
      <c r="I47" s="605"/>
      <c r="J47" s="1594">
        <f>'BS old'!G28</f>
        <v>0</v>
      </c>
      <c r="K47" s="1595"/>
      <c r="L47" s="1596"/>
    </row>
    <row r="48" spans="1:12" ht="27.95" customHeight="1" x14ac:dyDescent="0.25">
      <c r="A48" s="1647" t="s">
        <v>535</v>
      </c>
      <c r="B48" s="1623" t="s">
        <v>1178</v>
      </c>
      <c r="C48" s="834"/>
      <c r="D48" s="1637" t="s">
        <v>537</v>
      </c>
      <c r="E48" s="1597">
        <f>'BS old'!D29</f>
        <v>0</v>
      </c>
      <c r="F48" s="1597"/>
      <c r="G48" s="1597"/>
      <c r="H48" s="830"/>
      <c r="I48" s="1594">
        <f>'BS old'!F29</f>
        <v>0</v>
      </c>
      <c r="J48" s="1595"/>
      <c r="K48" s="1598"/>
      <c r="L48" s="525"/>
    </row>
    <row r="49" spans="1:12" ht="27.95" customHeight="1" x14ac:dyDescent="0.25">
      <c r="A49" s="1647"/>
      <c r="B49" s="1623"/>
      <c r="C49" s="835"/>
      <c r="D49" s="1634"/>
      <c r="E49" s="1597">
        <f>'BS old'!E29</f>
        <v>0</v>
      </c>
      <c r="F49" s="1597"/>
      <c r="G49" s="1597"/>
      <c r="H49" s="838"/>
      <c r="I49" s="605"/>
      <c r="J49" s="1594">
        <f>'BS old'!G29</f>
        <v>0</v>
      </c>
      <c r="K49" s="1595"/>
      <c r="L49" s="1596"/>
    </row>
    <row r="50" spans="1:12" ht="27.95" customHeight="1" x14ac:dyDescent="0.25">
      <c r="A50" s="1663" t="s">
        <v>538</v>
      </c>
      <c r="B50" s="1664" t="s">
        <v>1177</v>
      </c>
      <c r="C50" s="841"/>
      <c r="D50" s="1634" t="s">
        <v>540</v>
      </c>
      <c r="E50" s="1597">
        <f>'BS old'!D30</f>
        <v>0</v>
      </c>
      <c r="F50" s="1597"/>
      <c r="G50" s="1597"/>
      <c r="H50" s="830"/>
      <c r="I50" s="1594">
        <f>'BS old'!F30</f>
        <v>0</v>
      </c>
      <c r="J50" s="1595"/>
      <c r="K50" s="1598"/>
      <c r="L50" s="525"/>
    </row>
    <row r="51" spans="1:12" ht="27.95" customHeight="1" x14ac:dyDescent="0.25">
      <c r="A51" s="1663"/>
      <c r="B51" s="1664"/>
      <c r="C51" s="841"/>
      <c r="D51" s="1634"/>
      <c r="E51" s="1597">
        <f>'BS old'!E30</f>
        <v>0</v>
      </c>
      <c r="F51" s="1597"/>
      <c r="G51" s="1597"/>
      <c r="H51" s="838"/>
      <c r="I51" s="605"/>
      <c r="J51" s="1594">
        <f>'BS old'!G30</f>
        <v>0</v>
      </c>
      <c r="K51" s="1595"/>
      <c r="L51" s="1596"/>
    </row>
    <row r="52" spans="1:12" s="455" customFormat="1" ht="27.95" customHeight="1" x14ac:dyDescent="0.25">
      <c r="A52" s="1665" t="s">
        <v>541</v>
      </c>
      <c r="B52" s="1623" t="s">
        <v>1176</v>
      </c>
      <c r="C52" s="834"/>
      <c r="D52" s="1637" t="s">
        <v>543</v>
      </c>
      <c r="E52" s="1597">
        <f>'BS old'!D31</f>
        <v>0</v>
      </c>
      <c r="F52" s="1597"/>
      <c r="G52" s="1597"/>
      <c r="H52" s="830"/>
      <c r="I52" s="1594">
        <f>'BS old'!F31</f>
        <v>0</v>
      </c>
      <c r="J52" s="1595"/>
      <c r="K52" s="1598"/>
      <c r="L52" s="525"/>
    </row>
    <row r="53" spans="1:12" s="455" customFormat="1" ht="27.95" customHeight="1" x14ac:dyDescent="0.25">
      <c r="A53" s="1665"/>
      <c r="B53" s="1623"/>
      <c r="C53" s="835"/>
      <c r="D53" s="1634"/>
      <c r="E53" s="1597">
        <f>'BS old'!E31</f>
        <v>0</v>
      </c>
      <c r="F53" s="1597"/>
      <c r="G53" s="1597"/>
      <c r="H53" s="838"/>
      <c r="I53" s="605"/>
      <c r="J53" s="1594">
        <f>'BS old'!G31</f>
        <v>0</v>
      </c>
      <c r="K53" s="1595"/>
      <c r="L53" s="1596"/>
    </row>
    <row r="54" spans="1:12" ht="27.95" customHeight="1" x14ac:dyDescent="0.25">
      <c r="A54" s="1647" t="s">
        <v>496</v>
      </c>
      <c r="B54" s="1623" t="s">
        <v>1175</v>
      </c>
      <c r="C54" s="835"/>
      <c r="D54" s="1634" t="s">
        <v>545</v>
      </c>
      <c r="E54" s="1597">
        <f>'BS old'!D32</f>
        <v>0</v>
      </c>
      <c r="F54" s="1597"/>
      <c r="G54" s="1597"/>
      <c r="H54" s="830"/>
      <c r="I54" s="1594">
        <f>'BS old'!F32</f>
        <v>0</v>
      </c>
      <c r="J54" s="1595"/>
      <c r="K54" s="1598"/>
      <c r="L54" s="525"/>
    </row>
    <row r="55" spans="1:12" ht="27.95" customHeight="1" x14ac:dyDescent="0.25">
      <c r="A55" s="1647"/>
      <c r="B55" s="1623"/>
      <c r="C55" s="835"/>
      <c r="D55" s="1634"/>
      <c r="E55" s="1597">
        <f>'BS old'!E32</f>
        <v>0</v>
      </c>
      <c r="F55" s="1597"/>
      <c r="G55" s="1597"/>
      <c r="H55" s="838"/>
      <c r="I55" s="605"/>
      <c r="J55" s="1594">
        <f>'BS old'!G32</f>
        <v>0</v>
      </c>
      <c r="K55" s="1595"/>
      <c r="L55" s="1596"/>
    </row>
    <row r="56" spans="1:12" ht="27.95" customHeight="1" x14ac:dyDescent="0.25">
      <c r="A56" s="1647" t="s">
        <v>499</v>
      </c>
      <c r="B56" s="1623" t="s">
        <v>1174</v>
      </c>
      <c r="C56" s="834"/>
      <c r="D56" s="1637" t="s">
        <v>547</v>
      </c>
      <c r="E56" s="1597">
        <f>'BS old'!D33</f>
        <v>0</v>
      </c>
      <c r="F56" s="1597"/>
      <c r="G56" s="1597"/>
      <c r="H56" s="830"/>
      <c r="I56" s="1594">
        <f>'BS old'!F33</f>
        <v>0</v>
      </c>
      <c r="J56" s="1595"/>
      <c r="K56" s="1598"/>
      <c r="L56" s="525"/>
    </row>
    <row r="57" spans="1:12" ht="27.95" customHeight="1" x14ac:dyDescent="0.25">
      <c r="A57" s="1647"/>
      <c r="B57" s="1623"/>
      <c r="C57" s="835"/>
      <c r="D57" s="1634"/>
      <c r="E57" s="1597">
        <f>'BS old'!E33</f>
        <v>0</v>
      </c>
      <c r="F57" s="1597"/>
      <c r="G57" s="1597"/>
      <c r="H57" s="838"/>
      <c r="I57" s="605"/>
      <c r="J57" s="1594">
        <f>'BS old'!G33</f>
        <v>0</v>
      </c>
      <c r="K57" s="1595"/>
      <c r="L57" s="1596"/>
    </row>
    <row r="58" spans="1:12" ht="27.95" customHeight="1" x14ac:dyDescent="0.25">
      <c r="A58" s="1647" t="s">
        <v>502</v>
      </c>
      <c r="B58" s="1623" t="s">
        <v>1173</v>
      </c>
      <c r="C58" s="835"/>
      <c r="D58" s="1634" t="s">
        <v>549</v>
      </c>
      <c r="E58" s="1597">
        <f>'BS old'!D34</f>
        <v>0</v>
      </c>
      <c r="F58" s="1597"/>
      <c r="G58" s="1597"/>
      <c r="H58" s="830"/>
      <c r="I58" s="1594">
        <f>'BS old'!F34</f>
        <v>0</v>
      </c>
      <c r="J58" s="1595"/>
      <c r="K58" s="1598"/>
      <c r="L58" s="525"/>
    </row>
    <row r="59" spans="1:12" ht="27.95" customHeight="1" x14ac:dyDescent="0.25">
      <c r="A59" s="1647"/>
      <c r="B59" s="1623"/>
      <c r="C59" s="835"/>
      <c r="D59" s="1634"/>
      <c r="E59" s="1597">
        <f>'BS old'!E34</f>
        <v>0</v>
      </c>
      <c r="F59" s="1597"/>
      <c r="G59" s="1597"/>
      <c r="H59" s="838"/>
      <c r="I59" s="605"/>
      <c r="J59" s="1594">
        <f>'BS old'!G34</f>
        <v>0</v>
      </c>
      <c r="K59" s="1595"/>
      <c r="L59" s="1596"/>
    </row>
    <row r="60" spans="1:12" ht="27.95" customHeight="1" x14ac:dyDescent="0.25">
      <c r="A60" s="1647" t="s">
        <v>505</v>
      </c>
      <c r="B60" s="1623" t="s">
        <v>1172</v>
      </c>
      <c r="C60" s="834"/>
      <c r="D60" s="1637" t="s">
        <v>551</v>
      </c>
      <c r="E60" s="1597">
        <f>'BS old'!D35</f>
        <v>0</v>
      </c>
      <c r="F60" s="1597"/>
      <c r="G60" s="1597"/>
      <c r="H60" s="830"/>
      <c r="I60" s="1594">
        <f>'BS old'!F35</f>
        <v>0</v>
      </c>
      <c r="J60" s="1595"/>
      <c r="K60" s="1598"/>
      <c r="L60" s="525"/>
    </row>
    <row r="61" spans="1:12" ht="27.95" customHeight="1" x14ac:dyDescent="0.25">
      <c r="A61" s="1647"/>
      <c r="B61" s="1623"/>
      <c r="C61" s="835"/>
      <c r="D61" s="1634"/>
      <c r="E61" s="1597">
        <f>'BS old'!E35</f>
        <v>0</v>
      </c>
      <c r="F61" s="1597"/>
      <c r="G61" s="1597"/>
      <c r="H61" s="838"/>
      <c r="I61" s="605"/>
      <c r="J61" s="1594">
        <f>'BS old'!G35</f>
        <v>0</v>
      </c>
      <c r="K61" s="1595"/>
      <c r="L61" s="1596"/>
    </row>
    <row r="62" spans="1:12" ht="27.95" customHeight="1" x14ac:dyDescent="0.25">
      <c r="A62" s="1647" t="s">
        <v>508</v>
      </c>
      <c r="B62" s="1623" t="s">
        <v>1171</v>
      </c>
      <c r="C62" s="835"/>
      <c r="D62" s="1634" t="s">
        <v>553</v>
      </c>
      <c r="E62" s="1597">
        <f>'BS old'!D36</f>
        <v>0</v>
      </c>
      <c r="F62" s="1597"/>
      <c r="G62" s="1597"/>
      <c r="H62" s="830"/>
      <c r="I62" s="1594">
        <f>'BS old'!F36</f>
        <v>0</v>
      </c>
      <c r="J62" s="1595"/>
      <c r="K62" s="1598"/>
      <c r="L62" s="525"/>
    </row>
    <row r="63" spans="1:12" ht="27.95" customHeight="1" x14ac:dyDescent="0.25">
      <c r="A63" s="1647"/>
      <c r="B63" s="1623"/>
      <c r="C63" s="835"/>
      <c r="D63" s="1634"/>
      <c r="E63" s="1597">
        <f>'BS old'!E36</f>
        <v>0</v>
      </c>
      <c r="F63" s="1597"/>
      <c r="G63" s="1597"/>
      <c r="H63" s="838"/>
      <c r="I63" s="605"/>
      <c r="J63" s="1594">
        <f>'BS old'!G36</f>
        <v>0</v>
      </c>
      <c r="K63" s="1595"/>
      <c r="L63" s="1596"/>
    </row>
    <row r="64" spans="1:12" ht="11.25" customHeight="1" x14ac:dyDescent="0.25">
      <c r="A64" s="1667" t="s">
        <v>1101</v>
      </c>
      <c r="B64" s="1666" t="s">
        <v>1145</v>
      </c>
      <c r="C64" s="836"/>
      <c r="D64" s="1675" t="s">
        <v>1099</v>
      </c>
      <c r="E64" s="1601" t="s">
        <v>2</v>
      </c>
      <c r="F64" s="1602"/>
      <c r="G64" s="1602"/>
      <c r="H64" s="1602"/>
      <c r="I64" s="1602"/>
      <c r="J64" s="1603"/>
      <c r="K64" s="1621" t="s">
        <v>1144</v>
      </c>
      <c r="L64" s="1622"/>
    </row>
    <row r="65" spans="1:12" ht="11.25" customHeight="1" x14ac:dyDescent="0.15">
      <c r="A65" s="1654"/>
      <c r="B65" s="1613"/>
      <c r="C65" s="837"/>
      <c r="D65" s="1676"/>
      <c r="E65" s="1614">
        <v>1</v>
      </c>
      <c r="F65" s="1613" t="s">
        <v>1143</v>
      </c>
      <c r="G65" s="1613"/>
      <c r="H65" s="831"/>
      <c r="I65" s="1619" t="s">
        <v>1142</v>
      </c>
      <c r="J65" s="1620"/>
      <c r="K65" s="1601"/>
      <c r="L65" s="1608"/>
    </row>
    <row r="66" spans="1:12" ht="11.25" customHeight="1" x14ac:dyDescent="0.15">
      <c r="A66" s="1654"/>
      <c r="B66" s="1613"/>
      <c r="C66" s="837"/>
      <c r="D66" s="1676"/>
      <c r="E66" s="1614"/>
      <c r="F66" s="1613" t="s">
        <v>1141</v>
      </c>
      <c r="G66" s="1613"/>
      <c r="H66" s="832"/>
      <c r="I66" s="1630"/>
      <c r="J66" s="1631"/>
      <c r="K66" s="1646" t="s">
        <v>1140</v>
      </c>
      <c r="L66" s="1600"/>
    </row>
    <row r="67" spans="1:12" ht="27.95" customHeight="1" x14ac:dyDescent="0.25">
      <c r="A67" s="1647" t="s">
        <v>511</v>
      </c>
      <c r="B67" s="1623" t="s">
        <v>1170</v>
      </c>
      <c r="C67" s="835"/>
      <c r="D67" s="1634" t="s">
        <v>852</v>
      </c>
      <c r="E67" s="1597">
        <f>'BS old'!D37</f>
        <v>0</v>
      </c>
      <c r="F67" s="1597"/>
      <c r="G67" s="1597"/>
      <c r="H67" s="830"/>
      <c r="I67" s="1594">
        <f>'BS old'!F37</f>
        <v>0</v>
      </c>
      <c r="J67" s="1595"/>
      <c r="K67" s="1598"/>
      <c r="L67" s="525"/>
    </row>
    <row r="68" spans="1:12" ht="27.95" customHeight="1" x14ac:dyDescent="0.25">
      <c r="A68" s="1647"/>
      <c r="B68" s="1623"/>
      <c r="C68" s="835"/>
      <c r="D68" s="1634"/>
      <c r="E68" s="1597">
        <f>'BS old'!E37</f>
        <v>0</v>
      </c>
      <c r="F68" s="1597"/>
      <c r="G68" s="1597"/>
      <c r="H68" s="838"/>
      <c r="I68" s="605"/>
      <c r="J68" s="1594">
        <f>'BS old'!G37</f>
        <v>0</v>
      </c>
      <c r="K68" s="1595"/>
      <c r="L68" s="1596"/>
    </row>
    <row r="69" spans="1:12" ht="27.95" customHeight="1" x14ac:dyDescent="0.25">
      <c r="A69" s="1647" t="s">
        <v>532</v>
      </c>
      <c r="B69" s="1623" t="s">
        <v>1169</v>
      </c>
      <c r="C69" s="835"/>
      <c r="D69" s="1634" t="s">
        <v>855</v>
      </c>
      <c r="E69" s="1597">
        <f>'BS old'!D38</f>
        <v>0</v>
      </c>
      <c r="F69" s="1597"/>
      <c r="G69" s="1597"/>
      <c r="H69" s="830"/>
      <c r="I69" s="1594">
        <f>'BS old'!F38</f>
        <v>0</v>
      </c>
      <c r="J69" s="1595"/>
      <c r="K69" s="1598"/>
      <c r="L69" s="525"/>
    </row>
    <row r="70" spans="1:12" ht="27.95" customHeight="1" x14ac:dyDescent="0.25">
      <c r="A70" s="1647"/>
      <c r="B70" s="1623"/>
      <c r="C70" s="835"/>
      <c r="D70" s="1634"/>
      <c r="E70" s="1597">
        <f>'BS old'!E38</f>
        <v>0</v>
      </c>
      <c r="F70" s="1597"/>
      <c r="G70" s="1597"/>
      <c r="H70" s="838"/>
      <c r="I70" s="605"/>
      <c r="J70" s="1594">
        <f>'BS old'!G38</f>
        <v>0</v>
      </c>
      <c r="K70" s="1595"/>
      <c r="L70" s="1596"/>
    </row>
    <row r="71" spans="1:12" ht="27.95" customHeight="1" x14ac:dyDescent="0.25">
      <c r="A71" s="1650" t="s">
        <v>558</v>
      </c>
      <c r="B71" s="1664" t="s">
        <v>1168</v>
      </c>
      <c r="C71" s="841"/>
      <c r="D71" s="1634" t="s">
        <v>858</v>
      </c>
      <c r="E71" s="1597">
        <f>'BS old'!D39</f>
        <v>0</v>
      </c>
      <c r="F71" s="1597"/>
      <c r="G71" s="1597"/>
      <c r="H71" s="830"/>
      <c r="I71" s="1594">
        <f>'BS old'!F39</f>
        <v>0</v>
      </c>
      <c r="J71" s="1595"/>
      <c r="K71" s="1598"/>
      <c r="L71" s="525"/>
    </row>
    <row r="72" spans="1:12" ht="27.95" customHeight="1" x14ac:dyDescent="0.25">
      <c r="A72" s="1650"/>
      <c r="B72" s="1625"/>
      <c r="C72" s="839"/>
      <c r="D72" s="1634"/>
      <c r="E72" s="1597">
        <f>'BS old'!E39</f>
        <v>0</v>
      </c>
      <c r="F72" s="1597"/>
      <c r="G72" s="1597"/>
      <c r="H72" s="838"/>
      <c r="I72" s="605"/>
      <c r="J72" s="1594">
        <f>'BS old'!G39</f>
        <v>0</v>
      </c>
      <c r="K72" s="1595"/>
      <c r="L72" s="1596"/>
    </row>
    <row r="73" spans="1:12" s="455" customFormat="1" ht="27.95" customHeight="1" x14ac:dyDescent="0.25">
      <c r="A73" s="1663" t="s">
        <v>561</v>
      </c>
      <c r="B73" s="1664" t="s">
        <v>1167</v>
      </c>
      <c r="C73" s="841"/>
      <c r="D73" s="1634" t="s">
        <v>861</v>
      </c>
      <c r="E73" s="1597">
        <f>'BS old'!D40</f>
        <v>0</v>
      </c>
      <c r="F73" s="1597"/>
      <c r="G73" s="1597"/>
      <c r="H73" s="830"/>
      <c r="I73" s="1594">
        <f>'BS old'!F40</f>
        <v>0</v>
      </c>
      <c r="J73" s="1595"/>
      <c r="K73" s="1598"/>
      <c r="L73" s="525"/>
    </row>
    <row r="74" spans="1:12" s="455" customFormat="1" ht="27.95" customHeight="1" x14ac:dyDescent="0.25">
      <c r="A74" s="1650"/>
      <c r="B74" s="1625"/>
      <c r="C74" s="839"/>
      <c r="D74" s="1634"/>
      <c r="E74" s="1597">
        <f>'BS old'!E40</f>
        <v>0</v>
      </c>
      <c r="F74" s="1597"/>
      <c r="G74" s="1597"/>
      <c r="H74" s="838"/>
      <c r="I74" s="605"/>
      <c r="J74" s="1594">
        <f>'BS old'!G40</f>
        <v>0</v>
      </c>
      <c r="K74" s="1595"/>
      <c r="L74" s="1596"/>
    </row>
    <row r="75" spans="1:12" s="455" customFormat="1" ht="27.95" customHeight="1" x14ac:dyDescent="0.25">
      <c r="A75" s="1648" t="s">
        <v>564</v>
      </c>
      <c r="B75" s="1623" t="s">
        <v>1166</v>
      </c>
      <c r="C75" s="835"/>
      <c r="D75" s="1634" t="s">
        <v>864</v>
      </c>
      <c r="E75" s="1597">
        <f>'BS old'!D41</f>
        <v>0</v>
      </c>
      <c r="F75" s="1597"/>
      <c r="G75" s="1597"/>
      <c r="H75" s="830"/>
      <c r="I75" s="1594">
        <f>'BS old'!F41</f>
        <v>0</v>
      </c>
      <c r="J75" s="1595"/>
      <c r="K75" s="1598"/>
      <c r="L75" s="525"/>
    </row>
    <row r="76" spans="1:12" s="455" customFormat="1" ht="27.95" customHeight="1" x14ac:dyDescent="0.25">
      <c r="A76" s="1658"/>
      <c r="B76" s="1623"/>
      <c r="C76" s="835"/>
      <c r="D76" s="1634"/>
      <c r="E76" s="1597">
        <f>'BS old'!E41</f>
        <v>0</v>
      </c>
      <c r="F76" s="1597"/>
      <c r="G76" s="1597"/>
      <c r="H76" s="838"/>
      <c r="I76" s="605"/>
      <c r="J76" s="1594">
        <f>'BS old'!G41</f>
        <v>0</v>
      </c>
      <c r="K76" s="1595"/>
      <c r="L76" s="1596"/>
    </row>
    <row r="77" spans="1:12" ht="27.95" customHeight="1" x14ac:dyDescent="0.25">
      <c r="A77" s="1647" t="s">
        <v>496</v>
      </c>
      <c r="B77" s="1623" t="s">
        <v>1165</v>
      </c>
      <c r="C77" s="835"/>
      <c r="D77" s="1634" t="s">
        <v>867</v>
      </c>
      <c r="E77" s="1597">
        <f>'BS old'!D42</f>
        <v>0</v>
      </c>
      <c r="F77" s="1597"/>
      <c r="G77" s="1597"/>
      <c r="H77" s="830"/>
      <c r="I77" s="1594">
        <f>'BS old'!F42</f>
        <v>0</v>
      </c>
      <c r="J77" s="1595"/>
      <c r="K77" s="1598"/>
      <c r="L77" s="525"/>
    </row>
    <row r="78" spans="1:12" ht="27.95" customHeight="1" x14ac:dyDescent="0.25">
      <c r="A78" s="1647"/>
      <c r="B78" s="1623"/>
      <c r="C78" s="835"/>
      <c r="D78" s="1634"/>
      <c r="E78" s="1597">
        <f>'BS old'!E42</f>
        <v>0</v>
      </c>
      <c r="F78" s="1597"/>
      <c r="G78" s="1597"/>
      <c r="H78" s="838"/>
      <c r="I78" s="605"/>
      <c r="J78" s="1594">
        <f>'BS old'!G42</f>
        <v>0</v>
      </c>
      <c r="K78" s="1595"/>
      <c r="L78" s="1596"/>
    </row>
    <row r="79" spans="1:12" ht="27.95" customHeight="1" x14ac:dyDescent="0.25">
      <c r="A79" s="1647" t="s">
        <v>499</v>
      </c>
      <c r="B79" s="1623" t="s">
        <v>1164</v>
      </c>
      <c r="C79" s="835"/>
      <c r="D79" s="1634" t="s">
        <v>870</v>
      </c>
      <c r="E79" s="1597">
        <f>'BS old'!D43</f>
        <v>0</v>
      </c>
      <c r="F79" s="1597"/>
      <c r="G79" s="1597"/>
      <c r="H79" s="830"/>
      <c r="I79" s="1594">
        <f>'BS old'!F43</f>
        <v>0</v>
      </c>
      <c r="J79" s="1595"/>
      <c r="K79" s="1598"/>
      <c r="L79" s="525"/>
    </row>
    <row r="80" spans="1:12" ht="27.95" customHeight="1" x14ac:dyDescent="0.25">
      <c r="A80" s="1647"/>
      <c r="B80" s="1623"/>
      <c r="C80" s="835"/>
      <c r="D80" s="1634"/>
      <c r="E80" s="1597">
        <f>'BS old'!E43</f>
        <v>0</v>
      </c>
      <c r="F80" s="1597"/>
      <c r="G80" s="1597"/>
      <c r="H80" s="838"/>
      <c r="I80" s="605"/>
      <c r="J80" s="1594">
        <f>'BS old'!G43</f>
        <v>0</v>
      </c>
      <c r="K80" s="1595"/>
      <c r="L80" s="1596"/>
    </row>
    <row r="81" spans="1:12" ht="27.95" customHeight="1" x14ac:dyDescent="0.25">
      <c r="A81" s="1647" t="s">
        <v>502</v>
      </c>
      <c r="B81" s="1623" t="s">
        <v>1163</v>
      </c>
      <c r="C81" s="835"/>
      <c r="D81" s="1634" t="s">
        <v>873</v>
      </c>
      <c r="E81" s="1597">
        <f>'BS old'!D44</f>
        <v>0</v>
      </c>
      <c r="F81" s="1597"/>
      <c r="G81" s="1597"/>
      <c r="H81" s="830"/>
      <c r="I81" s="1594">
        <f>'BS old'!F44</f>
        <v>0</v>
      </c>
      <c r="J81" s="1595"/>
      <c r="K81" s="1598"/>
      <c r="L81" s="525"/>
    </row>
    <row r="82" spans="1:12" ht="27.95" customHeight="1" x14ac:dyDescent="0.25">
      <c r="A82" s="1647"/>
      <c r="B82" s="1623"/>
      <c r="C82" s="835"/>
      <c r="D82" s="1634"/>
      <c r="E82" s="1597">
        <f>'BS old'!E44</f>
        <v>0</v>
      </c>
      <c r="F82" s="1597"/>
      <c r="G82" s="1597"/>
      <c r="H82" s="838"/>
      <c r="I82" s="605"/>
      <c r="J82" s="1594">
        <f>'BS old'!G44</f>
        <v>0</v>
      </c>
      <c r="K82" s="1595"/>
      <c r="L82" s="1596"/>
    </row>
    <row r="83" spans="1:12" ht="27.95" customHeight="1" x14ac:dyDescent="0.25">
      <c r="A83" s="1647" t="s">
        <v>505</v>
      </c>
      <c r="B83" s="1623" t="s">
        <v>1162</v>
      </c>
      <c r="C83" s="835"/>
      <c r="D83" s="1634" t="s">
        <v>876</v>
      </c>
      <c r="E83" s="1597">
        <f>'BS old'!D45</f>
        <v>0</v>
      </c>
      <c r="F83" s="1597"/>
      <c r="G83" s="1597"/>
      <c r="H83" s="830"/>
      <c r="I83" s="1594">
        <f>'BS old'!F45</f>
        <v>0</v>
      </c>
      <c r="J83" s="1595"/>
      <c r="K83" s="1598"/>
      <c r="L83" s="525"/>
    </row>
    <row r="84" spans="1:12" ht="27.95" customHeight="1" x14ac:dyDescent="0.25">
      <c r="A84" s="1647"/>
      <c r="B84" s="1623"/>
      <c r="C84" s="835"/>
      <c r="D84" s="1634"/>
      <c r="E84" s="1597">
        <f>'BS old'!E45</f>
        <v>0</v>
      </c>
      <c r="F84" s="1597"/>
      <c r="G84" s="1597"/>
      <c r="H84" s="838"/>
      <c r="I84" s="605"/>
      <c r="J84" s="1594">
        <f>'BS old'!G45</f>
        <v>0</v>
      </c>
      <c r="K84" s="1595"/>
      <c r="L84" s="1596"/>
    </row>
    <row r="85" spans="1:12" ht="27.95" customHeight="1" x14ac:dyDescent="0.25">
      <c r="A85" s="1647" t="s">
        <v>508</v>
      </c>
      <c r="B85" s="1623" t="s">
        <v>1161</v>
      </c>
      <c r="C85" s="835"/>
      <c r="D85" s="1634" t="s">
        <v>879</v>
      </c>
      <c r="E85" s="1597">
        <f>'BS old'!D46</f>
        <v>0</v>
      </c>
      <c r="F85" s="1597"/>
      <c r="G85" s="1597"/>
      <c r="H85" s="830"/>
      <c r="I85" s="1594">
        <f>'BS old'!F46</f>
        <v>0</v>
      </c>
      <c r="J85" s="1595"/>
      <c r="K85" s="1598"/>
      <c r="L85" s="525"/>
    </row>
    <row r="86" spans="1:12" ht="27.95" customHeight="1" x14ac:dyDescent="0.25">
      <c r="A86" s="1647"/>
      <c r="B86" s="1623"/>
      <c r="C86" s="835"/>
      <c r="D86" s="1634"/>
      <c r="E86" s="1597">
        <f>'BS old'!E46</f>
        <v>0</v>
      </c>
      <c r="F86" s="1597"/>
      <c r="G86" s="1597"/>
      <c r="H86" s="838"/>
      <c r="I86" s="605"/>
      <c r="J86" s="1594">
        <f>'BS old'!G46</f>
        <v>0</v>
      </c>
      <c r="K86" s="1595"/>
      <c r="L86" s="1596"/>
    </row>
    <row r="87" spans="1:12" ht="27.95" customHeight="1" x14ac:dyDescent="0.25">
      <c r="A87" s="1663" t="s">
        <v>577</v>
      </c>
      <c r="B87" s="1625" t="s">
        <v>1160</v>
      </c>
      <c r="C87" s="839"/>
      <c r="D87" s="1634" t="s">
        <v>882</v>
      </c>
      <c r="E87" s="1597">
        <f>'BS old'!D47</f>
        <v>0</v>
      </c>
      <c r="F87" s="1597"/>
      <c r="G87" s="1597"/>
      <c r="H87" s="830"/>
      <c r="I87" s="1594">
        <f>'BS old'!F47</f>
        <v>0</v>
      </c>
      <c r="J87" s="1595"/>
      <c r="K87" s="1598"/>
      <c r="L87" s="525"/>
    </row>
    <row r="88" spans="1:12" ht="27.95" customHeight="1" x14ac:dyDescent="0.25">
      <c r="A88" s="1650"/>
      <c r="B88" s="1625"/>
      <c r="C88" s="839"/>
      <c r="D88" s="1634"/>
      <c r="E88" s="1597">
        <f>'BS old'!E47</f>
        <v>0</v>
      </c>
      <c r="F88" s="1597"/>
      <c r="G88" s="1597"/>
      <c r="H88" s="838"/>
      <c r="I88" s="605"/>
      <c r="J88" s="1594">
        <f>'BS old'!G47</f>
        <v>0</v>
      </c>
      <c r="K88" s="1595"/>
      <c r="L88" s="1596"/>
    </row>
    <row r="89" spans="1:12" s="455" customFormat="1" ht="27.95" customHeight="1" x14ac:dyDescent="0.25">
      <c r="A89" s="1648" t="s">
        <v>580</v>
      </c>
      <c r="B89" s="1623" t="s">
        <v>1159</v>
      </c>
      <c r="C89" s="835"/>
      <c r="D89" s="1634" t="s">
        <v>885</v>
      </c>
      <c r="E89" s="1597">
        <f>'BS old'!D48</f>
        <v>0</v>
      </c>
      <c r="F89" s="1597"/>
      <c r="G89" s="1597"/>
      <c r="H89" s="830"/>
      <c r="I89" s="1594">
        <f>'BS old'!F48</f>
        <v>0</v>
      </c>
      <c r="J89" s="1595"/>
      <c r="K89" s="1598"/>
      <c r="L89" s="525"/>
    </row>
    <row r="90" spans="1:12" s="455" customFormat="1" ht="27.95" customHeight="1" x14ac:dyDescent="0.25">
      <c r="A90" s="1658"/>
      <c r="B90" s="1623"/>
      <c r="C90" s="835"/>
      <c r="D90" s="1634"/>
      <c r="E90" s="1597">
        <f>'BS old'!E48</f>
        <v>0</v>
      </c>
      <c r="F90" s="1597"/>
      <c r="G90" s="1597"/>
      <c r="H90" s="838"/>
      <c r="I90" s="605"/>
      <c r="J90" s="1594">
        <f>'BS old'!G48</f>
        <v>0</v>
      </c>
      <c r="K90" s="1595"/>
      <c r="L90" s="1596"/>
    </row>
    <row r="91" spans="1:12" s="455" customFormat="1" ht="27.95" customHeight="1" x14ac:dyDescent="0.25">
      <c r="A91" s="1647" t="s">
        <v>496</v>
      </c>
      <c r="B91" s="1623" t="s">
        <v>1154</v>
      </c>
      <c r="C91" s="835"/>
      <c r="D91" s="1634" t="s">
        <v>888</v>
      </c>
      <c r="E91" s="1597">
        <f>'BS old'!D49</f>
        <v>0</v>
      </c>
      <c r="F91" s="1597"/>
      <c r="G91" s="1597"/>
      <c r="H91" s="830"/>
      <c r="I91" s="1594">
        <f>'BS old'!F49</f>
        <v>0</v>
      </c>
      <c r="J91" s="1595"/>
      <c r="K91" s="1598"/>
      <c r="L91" s="525"/>
    </row>
    <row r="92" spans="1:12" s="455" customFormat="1" ht="27.95" customHeight="1" x14ac:dyDescent="0.25">
      <c r="A92" s="1647"/>
      <c r="B92" s="1623"/>
      <c r="C92" s="835"/>
      <c r="D92" s="1634"/>
      <c r="E92" s="1597">
        <f>'BS old'!E49</f>
        <v>0</v>
      </c>
      <c r="F92" s="1597"/>
      <c r="G92" s="1597"/>
      <c r="H92" s="838"/>
      <c r="I92" s="605"/>
      <c r="J92" s="1594">
        <f>'BS old'!G49</f>
        <v>0</v>
      </c>
      <c r="K92" s="1595"/>
      <c r="L92" s="1596"/>
    </row>
    <row r="93" spans="1:12" ht="27.95" customHeight="1" x14ac:dyDescent="0.25">
      <c r="A93" s="1647" t="s">
        <v>499</v>
      </c>
      <c r="B93" s="1623" t="s">
        <v>1153</v>
      </c>
      <c r="C93" s="835"/>
      <c r="D93" s="1634" t="s">
        <v>891</v>
      </c>
      <c r="E93" s="1597">
        <f>'BS old'!D50</f>
        <v>0</v>
      </c>
      <c r="F93" s="1597"/>
      <c r="G93" s="1597"/>
      <c r="H93" s="830"/>
      <c r="I93" s="1594">
        <f>'BS old'!F50</f>
        <v>0</v>
      </c>
      <c r="J93" s="1595"/>
      <c r="K93" s="1598"/>
      <c r="L93" s="525"/>
    </row>
    <row r="94" spans="1:12" ht="27.95" customHeight="1" x14ac:dyDescent="0.25">
      <c r="A94" s="1647"/>
      <c r="B94" s="1623"/>
      <c r="C94" s="835"/>
      <c r="D94" s="1634"/>
      <c r="E94" s="1597">
        <f>'BS old'!E50</f>
        <v>0</v>
      </c>
      <c r="F94" s="1597"/>
      <c r="G94" s="1597"/>
      <c r="H94" s="838"/>
      <c r="I94" s="605"/>
      <c r="J94" s="1594">
        <f>'BS old'!G50</f>
        <v>0</v>
      </c>
      <c r="K94" s="1595"/>
      <c r="L94" s="1596"/>
    </row>
    <row r="95" spans="1:12" ht="11.25" customHeight="1" x14ac:dyDescent="0.25">
      <c r="A95" s="1667" t="s">
        <v>1101</v>
      </c>
      <c r="B95" s="1666" t="s">
        <v>1145</v>
      </c>
      <c r="C95" s="836"/>
      <c r="D95" s="1675" t="s">
        <v>1099</v>
      </c>
      <c r="E95" s="1601" t="s">
        <v>2</v>
      </c>
      <c r="F95" s="1602"/>
      <c r="G95" s="1602"/>
      <c r="H95" s="1602"/>
      <c r="I95" s="1602"/>
      <c r="J95" s="1603"/>
      <c r="K95" s="1621" t="s">
        <v>1144</v>
      </c>
      <c r="L95" s="1622"/>
    </row>
    <row r="96" spans="1:12" ht="11.25" customHeight="1" x14ac:dyDescent="0.15">
      <c r="A96" s="1654"/>
      <c r="B96" s="1613"/>
      <c r="C96" s="837"/>
      <c r="D96" s="1676"/>
      <c r="E96" s="1614">
        <v>1</v>
      </c>
      <c r="F96" s="1613" t="s">
        <v>1143</v>
      </c>
      <c r="G96" s="1613"/>
      <c r="H96" s="831"/>
      <c r="I96" s="1619" t="s">
        <v>1142</v>
      </c>
      <c r="J96" s="1620"/>
      <c r="K96" s="1601"/>
      <c r="L96" s="1608"/>
    </row>
    <row r="97" spans="1:14" ht="12" customHeight="1" x14ac:dyDescent="0.15">
      <c r="A97" s="1668"/>
      <c r="B97" s="1671"/>
      <c r="C97" s="842"/>
      <c r="D97" s="1676"/>
      <c r="E97" s="1669"/>
      <c r="F97" s="1671" t="s">
        <v>1141</v>
      </c>
      <c r="G97" s="1671"/>
      <c r="H97" s="832"/>
      <c r="I97" s="1630"/>
      <c r="J97" s="1631"/>
      <c r="K97" s="1646" t="s">
        <v>1140</v>
      </c>
      <c r="L97" s="1600"/>
    </row>
    <row r="98" spans="1:14" ht="27.95" customHeight="1" x14ac:dyDescent="0.25">
      <c r="A98" s="1647" t="s">
        <v>502</v>
      </c>
      <c r="B98" s="1623" t="s">
        <v>1152</v>
      </c>
      <c r="C98" s="834"/>
      <c r="D98" s="1637" t="s">
        <v>894</v>
      </c>
      <c r="E98" s="1597">
        <f>'BS old'!D51</f>
        <v>0</v>
      </c>
      <c r="F98" s="1597"/>
      <c r="G98" s="1597"/>
      <c r="H98" s="830"/>
      <c r="I98" s="1594">
        <f>'BS old'!F51</f>
        <v>0</v>
      </c>
      <c r="J98" s="1595"/>
      <c r="K98" s="1598"/>
      <c r="L98" s="525"/>
      <c r="N98" s="507" t="s">
        <v>1057</v>
      </c>
    </row>
    <row r="99" spans="1:14" ht="27.95" customHeight="1" x14ac:dyDescent="0.25">
      <c r="A99" s="1647"/>
      <c r="B99" s="1623"/>
      <c r="C99" s="835"/>
      <c r="D99" s="1634"/>
      <c r="E99" s="1597">
        <f>'BS old'!E51</f>
        <v>0</v>
      </c>
      <c r="F99" s="1597"/>
      <c r="G99" s="1597"/>
      <c r="H99" s="838"/>
      <c r="I99" s="605"/>
      <c r="J99" s="1594">
        <f>'BS old'!G51</f>
        <v>0</v>
      </c>
      <c r="K99" s="1595"/>
      <c r="L99" s="1596"/>
    </row>
    <row r="100" spans="1:14" ht="27.95" customHeight="1" x14ac:dyDescent="0.25">
      <c r="A100" s="1647" t="s">
        <v>505</v>
      </c>
      <c r="B100" s="1623" t="s">
        <v>1158</v>
      </c>
      <c r="C100" s="835"/>
      <c r="D100" s="1634" t="s">
        <v>897</v>
      </c>
      <c r="E100" s="1597">
        <f>'BS old'!D52</f>
        <v>0</v>
      </c>
      <c r="F100" s="1597"/>
      <c r="G100" s="1597"/>
      <c r="H100" s="830"/>
      <c r="I100" s="1594">
        <f>'BS old'!F52</f>
        <v>0</v>
      </c>
      <c r="J100" s="1595"/>
      <c r="K100" s="1598"/>
      <c r="L100" s="525"/>
    </row>
    <row r="101" spans="1:14" ht="27.95" customHeight="1" x14ac:dyDescent="0.25">
      <c r="A101" s="1647"/>
      <c r="B101" s="1623"/>
      <c r="C101" s="835"/>
      <c r="D101" s="1634"/>
      <c r="E101" s="1597">
        <f>'BS old'!E52</f>
        <v>0</v>
      </c>
      <c r="F101" s="1597"/>
      <c r="G101" s="1597"/>
      <c r="H101" s="838"/>
      <c r="I101" s="605"/>
      <c r="J101" s="1594">
        <f>'BS old'!G52</f>
        <v>0</v>
      </c>
      <c r="K101" s="1595"/>
      <c r="L101" s="1596"/>
    </row>
    <row r="102" spans="1:14" ht="27.95" customHeight="1" x14ac:dyDescent="0.25">
      <c r="A102" s="1647" t="s">
        <v>508</v>
      </c>
      <c r="B102" s="1623" t="s">
        <v>1148</v>
      </c>
      <c r="C102" s="834"/>
      <c r="D102" s="1637" t="s">
        <v>900</v>
      </c>
      <c r="E102" s="1597">
        <f>'BS old'!D53</f>
        <v>0</v>
      </c>
      <c r="F102" s="1597"/>
      <c r="G102" s="1597"/>
      <c r="H102" s="830"/>
      <c r="I102" s="1594">
        <f>'BS old'!F53</f>
        <v>0</v>
      </c>
      <c r="J102" s="1595"/>
      <c r="K102" s="1598"/>
      <c r="L102" s="525"/>
    </row>
    <row r="103" spans="1:14" ht="27.95" customHeight="1" x14ac:dyDescent="0.25">
      <c r="A103" s="1647"/>
      <c r="B103" s="1623"/>
      <c r="C103" s="835"/>
      <c r="D103" s="1634"/>
      <c r="E103" s="1597">
        <f>'BS old'!E53</f>
        <v>0</v>
      </c>
      <c r="F103" s="1597"/>
      <c r="G103" s="1597"/>
      <c r="H103" s="838"/>
      <c r="I103" s="605"/>
      <c r="J103" s="1594">
        <f>'BS old'!G53</f>
        <v>0</v>
      </c>
      <c r="K103" s="1595"/>
      <c r="L103" s="1596"/>
    </row>
    <row r="104" spans="1:14" ht="27.95" customHeight="1" x14ac:dyDescent="0.25">
      <c r="A104" s="1647" t="s">
        <v>511</v>
      </c>
      <c r="B104" s="1623" t="s">
        <v>1157</v>
      </c>
      <c r="C104" s="835"/>
      <c r="D104" s="1634" t="s">
        <v>903</v>
      </c>
      <c r="E104" s="1597">
        <f>'BS old'!D54</f>
        <v>0</v>
      </c>
      <c r="F104" s="1597"/>
      <c r="G104" s="1597"/>
      <c r="H104" s="830"/>
      <c r="I104" s="1594">
        <f>'BS old'!F54</f>
        <v>0</v>
      </c>
      <c r="J104" s="1595"/>
      <c r="K104" s="1598"/>
      <c r="L104" s="525"/>
    </row>
    <row r="105" spans="1:14" ht="27.95" customHeight="1" x14ac:dyDescent="0.25">
      <c r="A105" s="1647"/>
      <c r="B105" s="1623"/>
      <c r="C105" s="835"/>
      <c r="D105" s="1634"/>
      <c r="E105" s="1597">
        <f>'BS old'!E54</f>
        <v>0</v>
      </c>
      <c r="F105" s="1597"/>
      <c r="G105" s="1597"/>
      <c r="H105" s="838"/>
      <c r="I105" s="605"/>
      <c r="J105" s="1594">
        <f>'BS old'!G54</f>
        <v>0</v>
      </c>
      <c r="K105" s="1595"/>
      <c r="L105" s="1596"/>
    </row>
    <row r="106" spans="1:14" ht="27.95" customHeight="1" x14ac:dyDescent="0.25">
      <c r="A106" s="1672" t="s">
        <v>595</v>
      </c>
      <c r="B106" s="1664" t="s">
        <v>1156</v>
      </c>
      <c r="C106" s="840"/>
      <c r="D106" s="1637" t="s">
        <v>905</v>
      </c>
      <c r="E106" s="1597">
        <f>'BS old'!D55</f>
        <v>0</v>
      </c>
      <c r="F106" s="1597"/>
      <c r="G106" s="1597"/>
      <c r="H106" s="830"/>
      <c r="I106" s="1594">
        <f>'BS old'!F55</f>
        <v>0</v>
      </c>
      <c r="J106" s="1595"/>
      <c r="K106" s="1598"/>
      <c r="L106" s="525"/>
    </row>
    <row r="107" spans="1:14" ht="27.95" customHeight="1" x14ac:dyDescent="0.25">
      <c r="A107" s="1673"/>
      <c r="B107" s="1625"/>
      <c r="C107" s="839"/>
      <c r="D107" s="1634"/>
      <c r="E107" s="1597">
        <f>'BS old'!E55</f>
        <v>0</v>
      </c>
      <c r="F107" s="1597"/>
      <c r="G107" s="1597"/>
      <c r="H107" s="838"/>
      <c r="I107" s="605"/>
      <c r="J107" s="1594">
        <f>'BS old'!G55</f>
        <v>0</v>
      </c>
      <c r="K107" s="1595"/>
      <c r="L107" s="1596"/>
    </row>
    <row r="108" spans="1:14" s="455" customFormat="1" ht="27.95" customHeight="1" x14ac:dyDescent="0.25">
      <c r="A108" s="1670" t="s">
        <v>598</v>
      </c>
      <c r="B108" s="1623" t="s">
        <v>1155</v>
      </c>
      <c r="C108" s="835"/>
      <c r="D108" s="1634" t="s">
        <v>908</v>
      </c>
      <c r="E108" s="1597">
        <f>'BS old'!D56</f>
        <v>0</v>
      </c>
      <c r="F108" s="1597"/>
      <c r="G108" s="1597"/>
      <c r="H108" s="830"/>
      <c r="I108" s="1594">
        <f>'BS old'!F56</f>
        <v>0</v>
      </c>
      <c r="J108" s="1595"/>
      <c r="K108" s="1598"/>
      <c r="L108" s="525"/>
    </row>
    <row r="109" spans="1:14" s="455" customFormat="1" ht="27.95" customHeight="1" x14ac:dyDescent="0.25">
      <c r="A109" s="1670"/>
      <c r="B109" s="1623"/>
      <c r="C109" s="835"/>
      <c r="D109" s="1634"/>
      <c r="E109" s="1597">
        <f>'BS old'!E56</f>
        <v>0</v>
      </c>
      <c r="F109" s="1597"/>
      <c r="G109" s="1597"/>
      <c r="H109" s="838"/>
      <c r="I109" s="605"/>
      <c r="J109" s="1594">
        <f>'BS old'!G56</f>
        <v>0</v>
      </c>
      <c r="K109" s="1595"/>
      <c r="L109" s="1596"/>
    </row>
    <row r="110" spans="1:14" s="455" customFormat="1" ht="27.95" customHeight="1" x14ac:dyDescent="0.25">
      <c r="A110" s="1647" t="s">
        <v>496</v>
      </c>
      <c r="B110" s="1623" t="s">
        <v>1154</v>
      </c>
      <c r="C110" s="834"/>
      <c r="D110" s="1637" t="s">
        <v>911</v>
      </c>
      <c r="E110" s="1597">
        <f>'BS old'!D57</f>
        <v>0</v>
      </c>
      <c r="F110" s="1597"/>
      <c r="G110" s="1597"/>
      <c r="H110" s="830"/>
      <c r="I110" s="1594">
        <f>'BS old'!F57</f>
        <v>0</v>
      </c>
      <c r="J110" s="1595"/>
      <c r="K110" s="1598"/>
      <c r="L110" s="525"/>
    </row>
    <row r="111" spans="1:14" s="455" customFormat="1" ht="27.95" customHeight="1" x14ac:dyDescent="0.25">
      <c r="A111" s="1647"/>
      <c r="B111" s="1623"/>
      <c r="C111" s="835"/>
      <c r="D111" s="1634"/>
      <c r="E111" s="1597">
        <f>'BS old'!E57</f>
        <v>0</v>
      </c>
      <c r="F111" s="1597"/>
      <c r="G111" s="1597"/>
      <c r="H111" s="838"/>
      <c r="I111" s="605"/>
      <c r="J111" s="1594">
        <f>'BS old'!G57</f>
        <v>0</v>
      </c>
      <c r="K111" s="1595"/>
      <c r="L111" s="1596"/>
    </row>
    <row r="112" spans="1:14" ht="27.95" customHeight="1" x14ac:dyDescent="0.25">
      <c r="A112" s="1647" t="s">
        <v>499</v>
      </c>
      <c r="B112" s="1623" t="s">
        <v>1153</v>
      </c>
      <c r="C112" s="835"/>
      <c r="D112" s="1634" t="s">
        <v>914</v>
      </c>
      <c r="E112" s="1597">
        <f>'BS old'!D58</f>
        <v>0</v>
      </c>
      <c r="F112" s="1597"/>
      <c r="G112" s="1597"/>
      <c r="H112" s="830"/>
      <c r="I112" s="1594">
        <f>'BS old'!F58</f>
        <v>0</v>
      </c>
      <c r="J112" s="1595"/>
      <c r="K112" s="1598"/>
      <c r="L112" s="525"/>
    </row>
    <row r="113" spans="1:12" ht="27.95" customHeight="1" x14ac:dyDescent="0.25">
      <c r="A113" s="1647"/>
      <c r="B113" s="1623"/>
      <c r="C113" s="835"/>
      <c r="D113" s="1634"/>
      <c r="E113" s="1597">
        <f>'BS old'!E58</f>
        <v>0</v>
      </c>
      <c r="F113" s="1597"/>
      <c r="G113" s="1597"/>
      <c r="H113" s="838"/>
      <c r="I113" s="605"/>
      <c r="J113" s="1594">
        <f>'BS old'!G58</f>
        <v>0</v>
      </c>
      <c r="K113" s="1595"/>
      <c r="L113" s="1596"/>
    </row>
    <row r="114" spans="1:12" ht="27.95" customHeight="1" x14ac:dyDescent="0.25">
      <c r="A114" s="1647" t="s">
        <v>502</v>
      </c>
      <c r="B114" s="1623" t="s">
        <v>1152</v>
      </c>
      <c r="C114" s="834"/>
      <c r="D114" s="1637" t="s">
        <v>916</v>
      </c>
      <c r="E114" s="1597">
        <f>'BS old'!D59</f>
        <v>0</v>
      </c>
      <c r="F114" s="1597"/>
      <c r="G114" s="1597"/>
      <c r="H114" s="830"/>
      <c r="I114" s="1594">
        <f>'BS old'!F59</f>
        <v>0</v>
      </c>
      <c r="J114" s="1595"/>
      <c r="K114" s="1598"/>
      <c r="L114" s="525"/>
    </row>
    <row r="115" spans="1:12" ht="27.95" customHeight="1" x14ac:dyDescent="0.25">
      <c r="A115" s="1647"/>
      <c r="B115" s="1623"/>
      <c r="C115" s="835"/>
      <c r="D115" s="1634"/>
      <c r="E115" s="1597">
        <f>'BS old'!E59</f>
        <v>0</v>
      </c>
      <c r="F115" s="1597"/>
      <c r="G115" s="1597"/>
      <c r="H115" s="838"/>
      <c r="I115" s="605"/>
      <c r="J115" s="1594">
        <f>'BS old'!G59</f>
        <v>0</v>
      </c>
      <c r="K115" s="1595"/>
      <c r="L115" s="1596"/>
    </row>
    <row r="116" spans="1:12" ht="27.95" customHeight="1" x14ac:dyDescent="0.25">
      <c r="A116" s="1647" t="s">
        <v>505</v>
      </c>
      <c r="B116" s="1623" t="s">
        <v>1151</v>
      </c>
      <c r="C116" s="835"/>
      <c r="D116" s="1634" t="s">
        <v>918</v>
      </c>
      <c r="E116" s="1597">
        <f>'BS old'!D60</f>
        <v>0</v>
      </c>
      <c r="F116" s="1597"/>
      <c r="G116" s="1597"/>
      <c r="H116" s="830"/>
      <c r="I116" s="1594">
        <f>'BS old'!F60</f>
        <v>0</v>
      </c>
      <c r="J116" s="1595"/>
      <c r="K116" s="1598"/>
      <c r="L116" s="525"/>
    </row>
    <row r="117" spans="1:12" ht="27.95" customHeight="1" x14ac:dyDescent="0.25">
      <c r="A117" s="1647"/>
      <c r="B117" s="1623"/>
      <c r="C117" s="835"/>
      <c r="D117" s="1634"/>
      <c r="E117" s="1597">
        <f>'BS old'!E60</f>
        <v>0</v>
      </c>
      <c r="F117" s="1597"/>
      <c r="G117" s="1597"/>
      <c r="H117" s="838"/>
      <c r="I117" s="605"/>
      <c r="J117" s="1594">
        <f>'BS old'!G60</f>
        <v>0</v>
      </c>
      <c r="K117" s="1595"/>
      <c r="L117" s="1596"/>
    </row>
    <row r="118" spans="1:12" ht="27.95" customHeight="1" x14ac:dyDescent="0.25">
      <c r="A118" s="1647" t="s">
        <v>508</v>
      </c>
      <c r="B118" s="1623" t="s">
        <v>1150</v>
      </c>
      <c r="C118" s="834"/>
      <c r="D118" s="1637" t="s">
        <v>921</v>
      </c>
      <c r="E118" s="1597">
        <f>'BS old'!D61</f>
        <v>0</v>
      </c>
      <c r="F118" s="1597"/>
      <c r="G118" s="1597"/>
      <c r="H118" s="830"/>
      <c r="I118" s="1594">
        <f>'BS old'!F61</f>
        <v>0</v>
      </c>
      <c r="J118" s="1595"/>
      <c r="K118" s="1598"/>
      <c r="L118" s="525"/>
    </row>
    <row r="119" spans="1:12" ht="27.95" customHeight="1" x14ac:dyDescent="0.25">
      <c r="A119" s="1647"/>
      <c r="B119" s="1623"/>
      <c r="C119" s="835"/>
      <c r="D119" s="1634"/>
      <c r="E119" s="1597">
        <f>'BS old'!E61</f>
        <v>0</v>
      </c>
      <c r="F119" s="1597"/>
      <c r="G119" s="1597"/>
      <c r="H119" s="838"/>
      <c r="I119" s="605"/>
      <c r="J119" s="1594">
        <f>'BS old'!G61</f>
        <v>0</v>
      </c>
      <c r="K119" s="1595"/>
      <c r="L119" s="1596"/>
    </row>
    <row r="120" spans="1:12" ht="27.95" customHeight="1" x14ac:dyDescent="0.25">
      <c r="A120" s="1647" t="s">
        <v>511</v>
      </c>
      <c r="B120" s="1623" t="s">
        <v>1149</v>
      </c>
      <c r="C120" s="835"/>
      <c r="D120" s="1634" t="s">
        <v>924</v>
      </c>
      <c r="E120" s="1597">
        <f>'BS old'!D62</f>
        <v>0</v>
      </c>
      <c r="F120" s="1597"/>
      <c r="G120" s="1597"/>
      <c r="H120" s="830"/>
      <c r="I120" s="1594">
        <f>'BS old'!F62</f>
        <v>0</v>
      </c>
      <c r="J120" s="1595"/>
      <c r="K120" s="1598"/>
      <c r="L120" s="525"/>
    </row>
    <row r="121" spans="1:12" ht="27.95" customHeight="1" x14ac:dyDescent="0.25">
      <c r="A121" s="1647"/>
      <c r="B121" s="1623"/>
      <c r="C121" s="835"/>
      <c r="D121" s="1634"/>
      <c r="E121" s="1597">
        <f>'BS old'!E62</f>
        <v>0</v>
      </c>
      <c r="F121" s="1597"/>
      <c r="G121" s="1597"/>
      <c r="H121" s="838"/>
      <c r="I121" s="605"/>
      <c r="J121" s="1594">
        <f>'BS old'!G62</f>
        <v>0</v>
      </c>
      <c r="K121" s="1595"/>
      <c r="L121" s="1596"/>
    </row>
    <row r="122" spans="1:12" ht="27.95" customHeight="1" x14ac:dyDescent="0.25">
      <c r="A122" s="1647" t="s">
        <v>532</v>
      </c>
      <c r="B122" s="1623" t="s">
        <v>1148</v>
      </c>
      <c r="C122" s="834"/>
      <c r="D122" s="1637" t="s">
        <v>926</v>
      </c>
      <c r="E122" s="1597">
        <f>'BS old'!D63</f>
        <v>0</v>
      </c>
      <c r="F122" s="1597"/>
      <c r="G122" s="1597"/>
      <c r="H122" s="830"/>
      <c r="I122" s="1594">
        <f>'BS old'!F63</f>
        <v>0</v>
      </c>
      <c r="J122" s="1595"/>
      <c r="K122" s="1598"/>
      <c r="L122" s="525"/>
    </row>
    <row r="123" spans="1:12" ht="27.95" customHeight="1" x14ac:dyDescent="0.25">
      <c r="A123" s="1647"/>
      <c r="B123" s="1623"/>
      <c r="C123" s="835"/>
      <c r="D123" s="1634"/>
      <c r="E123" s="1597">
        <f>'BS old'!E63</f>
        <v>0</v>
      </c>
      <c r="F123" s="1597"/>
      <c r="G123" s="1597"/>
      <c r="H123" s="838"/>
      <c r="I123" s="605"/>
      <c r="J123" s="1594">
        <f>'BS old'!G63</f>
        <v>0</v>
      </c>
      <c r="K123" s="1595"/>
      <c r="L123" s="1596"/>
    </row>
    <row r="124" spans="1:12" ht="27.95" customHeight="1" x14ac:dyDescent="0.25">
      <c r="A124" s="1678" t="s">
        <v>613</v>
      </c>
      <c r="B124" s="1677" t="s">
        <v>1147</v>
      </c>
      <c r="C124" s="840"/>
      <c r="D124" s="1634" t="s">
        <v>929</v>
      </c>
      <c r="E124" s="1597">
        <f>'BS old'!D64</f>
        <v>0</v>
      </c>
      <c r="F124" s="1597"/>
      <c r="G124" s="1597"/>
      <c r="H124" s="830"/>
      <c r="I124" s="1594">
        <f>'BS old'!F64</f>
        <v>0</v>
      </c>
      <c r="J124" s="1595"/>
      <c r="K124" s="1598"/>
      <c r="L124" s="525"/>
    </row>
    <row r="125" spans="1:12" ht="27.95" customHeight="1" x14ac:dyDescent="0.25">
      <c r="A125" s="1673"/>
      <c r="B125" s="1625"/>
      <c r="C125" s="839"/>
      <c r="D125" s="1634"/>
      <c r="E125" s="1597">
        <f>'BS old'!E64</f>
        <v>0</v>
      </c>
      <c r="F125" s="1597"/>
      <c r="G125" s="1597"/>
      <c r="H125" s="838"/>
      <c r="I125" s="605"/>
      <c r="J125" s="1594">
        <f>'BS old'!G64</f>
        <v>0</v>
      </c>
      <c r="K125" s="1595"/>
      <c r="L125" s="1596"/>
    </row>
    <row r="126" spans="1:12" s="455" customFormat="1" ht="27.95" customHeight="1" x14ac:dyDescent="0.25">
      <c r="A126" s="1658" t="s">
        <v>616</v>
      </c>
      <c r="B126" s="1623" t="s">
        <v>1146</v>
      </c>
      <c r="C126" s="834"/>
      <c r="D126" s="1637" t="s">
        <v>932</v>
      </c>
      <c r="E126" s="1597">
        <f>'BS old'!D65</f>
        <v>0</v>
      </c>
      <c r="F126" s="1597"/>
      <c r="G126" s="1597"/>
      <c r="H126" s="830"/>
      <c r="I126" s="1594">
        <f>'BS old'!F65</f>
        <v>0</v>
      </c>
      <c r="J126" s="1595"/>
      <c r="K126" s="1598"/>
      <c r="L126" s="525"/>
    </row>
    <row r="127" spans="1:12" s="455" customFormat="1" ht="27.95" customHeight="1" x14ac:dyDescent="0.25">
      <c r="A127" s="1658"/>
      <c r="B127" s="1623"/>
      <c r="C127" s="835"/>
      <c r="D127" s="1634"/>
      <c r="E127" s="1597">
        <f>'BS old'!E65</f>
        <v>0</v>
      </c>
      <c r="F127" s="1597"/>
      <c r="G127" s="1597"/>
      <c r="H127" s="838"/>
      <c r="I127" s="605"/>
      <c r="J127" s="1594">
        <f>'BS old'!G65</f>
        <v>0</v>
      </c>
      <c r="K127" s="1595"/>
      <c r="L127" s="1596"/>
    </row>
    <row r="128" spans="1:12" ht="11.25" customHeight="1" x14ac:dyDescent="0.25">
      <c r="A128" s="1667" t="s">
        <v>1101</v>
      </c>
      <c r="B128" s="1666" t="s">
        <v>1145</v>
      </c>
      <c r="C128" s="836"/>
      <c r="D128" s="1675" t="s">
        <v>1099</v>
      </c>
      <c r="E128" s="1601" t="s">
        <v>2</v>
      </c>
      <c r="F128" s="1602"/>
      <c r="G128" s="1602"/>
      <c r="H128" s="1602"/>
      <c r="I128" s="1602"/>
      <c r="J128" s="1603"/>
      <c r="K128" s="1621" t="s">
        <v>1144</v>
      </c>
      <c r="L128" s="1622"/>
    </row>
    <row r="129" spans="1:12" ht="11.25" customHeight="1" x14ac:dyDescent="0.15">
      <c r="A129" s="1654"/>
      <c r="B129" s="1613"/>
      <c r="C129" s="837"/>
      <c r="D129" s="1676"/>
      <c r="E129" s="1614">
        <v>1</v>
      </c>
      <c r="F129" s="1613" t="s">
        <v>1143</v>
      </c>
      <c r="G129" s="1613"/>
      <c r="H129" s="831"/>
      <c r="I129" s="1619" t="s">
        <v>1142</v>
      </c>
      <c r="J129" s="1620"/>
      <c r="K129" s="1601"/>
      <c r="L129" s="1608"/>
    </row>
    <row r="130" spans="1:12" ht="11.25" customHeight="1" x14ac:dyDescent="0.15">
      <c r="A130" s="1654"/>
      <c r="B130" s="1613"/>
      <c r="C130" s="837"/>
      <c r="D130" s="1676"/>
      <c r="E130" s="1614"/>
      <c r="F130" s="1613" t="s">
        <v>1141</v>
      </c>
      <c r="G130" s="1613"/>
      <c r="H130" s="831"/>
      <c r="I130" s="1619"/>
      <c r="J130" s="1620"/>
      <c r="K130" s="1599" t="s">
        <v>1140</v>
      </c>
      <c r="L130" s="1600"/>
    </row>
    <row r="131" spans="1:12" s="524" customFormat="1" ht="27.95" customHeight="1" x14ac:dyDescent="0.25">
      <c r="A131" s="1647" t="s">
        <v>496</v>
      </c>
      <c r="B131" s="1623" t="s">
        <v>1139</v>
      </c>
      <c r="C131" s="835"/>
      <c r="D131" s="1634" t="s">
        <v>620</v>
      </c>
      <c r="E131" s="1597">
        <f>'BS old'!D66</f>
        <v>0</v>
      </c>
      <c r="F131" s="1597"/>
      <c r="G131" s="1597"/>
      <c r="H131" s="830"/>
      <c r="I131" s="1594">
        <f>'BS old'!F66</f>
        <v>0</v>
      </c>
      <c r="J131" s="1595"/>
      <c r="K131" s="1598"/>
      <c r="L131" s="525"/>
    </row>
    <row r="132" spans="1:12" s="524" customFormat="1" ht="27.95" customHeight="1" x14ac:dyDescent="0.25">
      <c r="A132" s="1647"/>
      <c r="B132" s="1623"/>
      <c r="C132" s="835"/>
      <c r="D132" s="1634"/>
      <c r="E132" s="1597">
        <f>'BS old'!E66</f>
        <v>0</v>
      </c>
      <c r="F132" s="1597"/>
      <c r="G132" s="1597"/>
      <c r="H132" s="838"/>
      <c r="I132" s="605"/>
      <c r="J132" s="1594">
        <f>'BS old'!G66</f>
        <v>0</v>
      </c>
      <c r="K132" s="1595"/>
      <c r="L132" s="1596"/>
    </row>
    <row r="133" spans="1:12" s="524" customFormat="1" ht="27.95" customHeight="1" x14ac:dyDescent="0.25">
      <c r="A133" s="1647" t="s">
        <v>499</v>
      </c>
      <c r="B133" s="1623" t="s">
        <v>1138</v>
      </c>
      <c r="C133" s="835"/>
      <c r="D133" s="1634" t="s">
        <v>622</v>
      </c>
      <c r="E133" s="1597">
        <f>'BS old'!D67</f>
        <v>0</v>
      </c>
      <c r="F133" s="1597"/>
      <c r="G133" s="1597"/>
      <c r="H133" s="830"/>
      <c r="I133" s="1594">
        <f>'BS old'!F67</f>
        <v>0</v>
      </c>
      <c r="J133" s="1595"/>
      <c r="K133" s="1598"/>
      <c r="L133" s="525"/>
    </row>
    <row r="134" spans="1:12" ht="27.95" customHeight="1" x14ac:dyDescent="0.25">
      <c r="A134" s="1647"/>
      <c r="B134" s="1623"/>
      <c r="C134" s="835"/>
      <c r="D134" s="1634"/>
      <c r="E134" s="1597">
        <f>'BS old'!E67</f>
        <v>0</v>
      </c>
      <c r="F134" s="1597"/>
      <c r="G134" s="1597"/>
      <c r="H134" s="838"/>
      <c r="I134" s="605"/>
      <c r="J134" s="1594">
        <f>'BS old'!G67</f>
        <v>0</v>
      </c>
      <c r="K134" s="1595"/>
      <c r="L134" s="1596"/>
    </row>
    <row r="135" spans="1:12" ht="27.95" customHeight="1" x14ac:dyDescent="0.25">
      <c r="A135" s="1647" t="s">
        <v>502</v>
      </c>
      <c r="B135" s="1623" t="s">
        <v>1137</v>
      </c>
      <c r="C135" s="835"/>
      <c r="D135" s="1634" t="s">
        <v>624</v>
      </c>
      <c r="E135" s="1597">
        <f>'BS old'!D68</f>
        <v>0</v>
      </c>
      <c r="F135" s="1597"/>
      <c r="G135" s="1597"/>
      <c r="H135" s="830"/>
      <c r="I135" s="1594">
        <f>'BS old'!F68</f>
        <v>0</v>
      </c>
      <c r="J135" s="1595"/>
      <c r="K135" s="1598"/>
      <c r="L135" s="525"/>
    </row>
    <row r="136" spans="1:12" ht="27.95" customHeight="1" x14ac:dyDescent="0.25">
      <c r="A136" s="1647"/>
      <c r="B136" s="1623"/>
      <c r="C136" s="835"/>
      <c r="D136" s="1634"/>
      <c r="E136" s="1597">
        <f>'BS old'!E68</f>
        <v>0</v>
      </c>
      <c r="F136" s="1597"/>
      <c r="G136" s="1597"/>
      <c r="H136" s="838"/>
      <c r="I136" s="605"/>
      <c r="J136" s="1594">
        <f>'BS old'!G68</f>
        <v>0</v>
      </c>
      <c r="K136" s="1595"/>
      <c r="L136" s="1596"/>
    </row>
    <row r="137" spans="1:12" ht="27.95" customHeight="1" x14ac:dyDescent="0.25">
      <c r="A137" s="1647" t="s">
        <v>505</v>
      </c>
      <c r="B137" s="1623" t="s">
        <v>1136</v>
      </c>
      <c r="C137" s="835"/>
      <c r="D137" s="1634" t="s">
        <v>626</v>
      </c>
      <c r="E137" s="1597">
        <f>'BS old'!D69</f>
        <v>0</v>
      </c>
      <c r="F137" s="1597"/>
      <c r="G137" s="1597"/>
      <c r="H137" s="830"/>
      <c r="I137" s="1594">
        <f>'BS old'!F69</f>
        <v>0</v>
      </c>
      <c r="J137" s="1595"/>
      <c r="K137" s="1598"/>
      <c r="L137" s="525"/>
    </row>
    <row r="138" spans="1:12" ht="27.95" customHeight="1" x14ac:dyDescent="0.25">
      <c r="A138" s="1647"/>
      <c r="B138" s="1623"/>
      <c r="C138" s="835"/>
      <c r="D138" s="1634"/>
      <c r="E138" s="1597">
        <f>'BS old'!E69</f>
        <v>0</v>
      </c>
      <c r="F138" s="1597"/>
      <c r="G138" s="1597"/>
      <c r="H138" s="838"/>
      <c r="I138" s="605"/>
      <c r="J138" s="1594">
        <f>'BS old'!G69</f>
        <v>0</v>
      </c>
      <c r="K138" s="1595"/>
      <c r="L138" s="1596"/>
    </row>
    <row r="139" spans="1:12" ht="27.95" customHeight="1" x14ac:dyDescent="0.25">
      <c r="A139" s="1650" t="s">
        <v>627</v>
      </c>
      <c r="B139" s="1625" t="s">
        <v>1135</v>
      </c>
      <c r="C139" s="839"/>
      <c r="D139" s="1674" t="s">
        <v>629</v>
      </c>
      <c r="E139" s="1597">
        <f>'BS old'!D70</f>
        <v>0</v>
      </c>
      <c r="F139" s="1597"/>
      <c r="G139" s="1597"/>
      <c r="H139" s="830"/>
      <c r="I139" s="1594">
        <f>'BS old'!F70</f>
        <v>0</v>
      </c>
      <c r="J139" s="1595"/>
      <c r="K139" s="1598"/>
      <c r="L139" s="525"/>
    </row>
    <row r="140" spans="1:12" ht="27.95" customHeight="1" x14ac:dyDescent="0.25">
      <c r="A140" s="1650"/>
      <c r="B140" s="1625"/>
      <c r="C140" s="839"/>
      <c r="D140" s="1674"/>
      <c r="E140" s="1597">
        <f>'BS old'!E70</f>
        <v>0</v>
      </c>
      <c r="F140" s="1597"/>
      <c r="G140" s="1597"/>
      <c r="H140" s="838"/>
      <c r="I140" s="605"/>
      <c r="J140" s="1594">
        <f>'BS old'!G70</f>
        <v>0</v>
      </c>
      <c r="K140" s="1595"/>
      <c r="L140" s="1596"/>
    </row>
    <row r="141" spans="1:12" ht="27.95" customHeight="1" x14ac:dyDescent="0.25">
      <c r="A141" s="1658" t="s">
        <v>630</v>
      </c>
      <c r="B141" s="1623" t="s">
        <v>1134</v>
      </c>
      <c r="C141" s="835"/>
      <c r="D141" s="1634" t="s">
        <v>632</v>
      </c>
      <c r="E141" s="1597">
        <f>'BS old'!D71</f>
        <v>0</v>
      </c>
      <c r="F141" s="1597"/>
      <c r="G141" s="1597"/>
      <c r="H141" s="830"/>
      <c r="I141" s="1594">
        <f>'BS old'!F71</f>
        <v>0</v>
      </c>
      <c r="J141" s="1595"/>
      <c r="K141" s="1598"/>
      <c r="L141" s="525"/>
    </row>
    <row r="142" spans="1:12" ht="27.95" customHeight="1" x14ac:dyDescent="0.25">
      <c r="A142" s="1658"/>
      <c r="B142" s="1623"/>
      <c r="C142" s="835"/>
      <c r="D142" s="1634"/>
      <c r="E142" s="1597">
        <f>'BS old'!E71</f>
        <v>0</v>
      </c>
      <c r="F142" s="1597"/>
      <c r="G142" s="1597"/>
      <c r="H142" s="838"/>
      <c r="I142" s="605"/>
      <c r="J142" s="1594">
        <f>'BS old'!G71</f>
        <v>0</v>
      </c>
      <c r="K142" s="1595"/>
      <c r="L142" s="1596"/>
    </row>
    <row r="143" spans="1:12" ht="27.95" customHeight="1" x14ac:dyDescent="0.25">
      <c r="A143" s="1647" t="s">
        <v>496</v>
      </c>
      <c r="B143" s="1623" t="s">
        <v>1133</v>
      </c>
      <c r="C143" s="835"/>
      <c r="D143" s="1634" t="s">
        <v>634</v>
      </c>
      <c r="E143" s="1597">
        <f>'BS old'!D72</f>
        <v>0</v>
      </c>
      <c r="F143" s="1597"/>
      <c r="G143" s="1597"/>
      <c r="H143" s="830"/>
      <c r="I143" s="1594">
        <f>'BS old'!F72</f>
        <v>0</v>
      </c>
      <c r="J143" s="1595"/>
      <c r="K143" s="1598"/>
      <c r="L143" s="525"/>
    </row>
    <row r="144" spans="1:12" s="455" customFormat="1" ht="27.95" customHeight="1" x14ac:dyDescent="0.25">
      <c r="A144" s="1647"/>
      <c r="B144" s="1623"/>
      <c r="C144" s="835"/>
      <c r="D144" s="1634"/>
      <c r="E144" s="1597">
        <f>'BS old'!E72</f>
        <v>0</v>
      </c>
      <c r="F144" s="1597"/>
      <c r="G144" s="1597"/>
      <c r="H144" s="838"/>
      <c r="I144" s="605"/>
      <c r="J144" s="1594">
        <f>'BS old'!G72</f>
        <v>0</v>
      </c>
      <c r="K144" s="1595"/>
      <c r="L144" s="1596"/>
    </row>
    <row r="145" spans="1:12" s="455" customFormat="1" ht="27.95" customHeight="1" x14ac:dyDescent="0.25">
      <c r="A145" s="1647" t="s">
        <v>499</v>
      </c>
      <c r="B145" s="1623" t="s">
        <v>1132</v>
      </c>
      <c r="C145" s="835"/>
      <c r="D145" s="1634" t="s">
        <v>636</v>
      </c>
      <c r="E145" s="1597">
        <f>'BS old'!D73</f>
        <v>0</v>
      </c>
      <c r="F145" s="1597"/>
      <c r="G145" s="1597"/>
      <c r="H145" s="830"/>
      <c r="I145" s="1594">
        <f>'BS old'!F73</f>
        <v>0</v>
      </c>
      <c r="J145" s="1595"/>
      <c r="K145" s="1598"/>
      <c r="L145" s="525"/>
    </row>
    <row r="146" spans="1:12" ht="27.95" customHeight="1" x14ac:dyDescent="0.25">
      <c r="A146" s="1647"/>
      <c r="B146" s="1623"/>
      <c r="C146" s="835"/>
      <c r="D146" s="1634"/>
      <c r="E146" s="1597">
        <f>'BS old'!E73</f>
        <v>0</v>
      </c>
      <c r="F146" s="1597"/>
      <c r="G146" s="1597"/>
      <c r="H146" s="838"/>
      <c r="I146" s="605"/>
      <c r="J146" s="1594">
        <f>'BS old'!G73</f>
        <v>0</v>
      </c>
      <c r="K146" s="1595"/>
      <c r="L146" s="1596"/>
    </row>
    <row r="147" spans="1:12" ht="27.95" customHeight="1" x14ac:dyDescent="0.25">
      <c r="A147" s="1647" t="s">
        <v>502</v>
      </c>
      <c r="B147" s="1623" t="s">
        <v>1131</v>
      </c>
      <c r="C147" s="835"/>
      <c r="D147" s="1634" t="s">
        <v>638</v>
      </c>
      <c r="E147" s="1597">
        <f>'BS old'!D74</f>
        <v>0</v>
      </c>
      <c r="F147" s="1597"/>
      <c r="G147" s="1597"/>
      <c r="H147" s="830"/>
      <c r="I147" s="1594">
        <f>'BS old'!F74</f>
        <v>0</v>
      </c>
      <c r="J147" s="1595"/>
      <c r="K147" s="1598"/>
      <c r="L147" s="525"/>
    </row>
    <row r="148" spans="1:12" s="520" customFormat="1" ht="27.95" customHeight="1" x14ac:dyDescent="0.2">
      <c r="A148" s="1647"/>
      <c r="B148" s="1623"/>
      <c r="C148" s="835"/>
      <c r="D148" s="1634"/>
      <c r="E148" s="1597">
        <f>'BS old'!E74</f>
        <v>0</v>
      </c>
      <c r="F148" s="1597"/>
      <c r="G148" s="1597"/>
      <c r="H148" s="838"/>
      <c r="I148" s="605"/>
      <c r="J148" s="1594">
        <f>'BS old'!G74</f>
        <v>0</v>
      </c>
      <c r="K148" s="1595"/>
      <c r="L148" s="1596"/>
    </row>
    <row r="149" spans="1:12" s="520" customFormat="1" ht="30" customHeight="1" x14ac:dyDescent="0.2">
      <c r="A149" s="523" t="s">
        <v>1101</v>
      </c>
      <c r="B149" s="1601" t="s">
        <v>1100</v>
      </c>
      <c r="C149" s="1602"/>
      <c r="D149" s="1602"/>
      <c r="E149" s="1602"/>
      <c r="F149" s="1603"/>
      <c r="G149" s="522" t="s">
        <v>1099</v>
      </c>
      <c r="H149" s="859"/>
      <c r="I149" s="1601" t="s">
        <v>1098</v>
      </c>
      <c r="J149" s="1603"/>
      <c r="K149" s="1601" t="s">
        <v>1097</v>
      </c>
      <c r="L149" s="1608"/>
    </row>
    <row r="150" spans="1:12" s="520" customFormat="1" ht="27.75" customHeight="1" x14ac:dyDescent="0.2">
      <c r="A150" s="521"/>
      <c r="B150" s="1625" t="s">
        <v>1130</v>
      </c>
      <c r="C150" s="1625"/>
      <c r="D150" s="1626"/>
      <c r="E150" s="1626"/>
      <c r="F150" s="1626"/>
      <c r="G150" s="518" t="s">
        <v>645</v>
      </c>
      <c r="H150" s="860"/>
      <c r="I150" s="1594">
        <f>'BS old'!D81</f>
        <v>0</v>
      </c>
      <c r="J150" s="1598"/>
      <c r="K150" s="1594">
        <f>'BS old'!E81</f>
        <v>0</v>
      </c>
      <c r="L150" s="1596"/>
    </row>
    <row r="151" spans="1:12" s="520" customFormat="1" ht="27.75" customHeight="1" x14ac:dyDescent="0.2">
      <c r="A151" s="512" t="s">
        <v>487</v>
      </c>
      <c r="B151" s="1625" t="s">
        <v>1129</v>
      </c>
      <c r="C151" s="1625"/>
      <c r="D151" s="1626"/>
      <c r="E151" s="1626"/>
      <c r="F151" s="1626"/>
      <c r="G151" s="518" t="s">
        <v>647</v>
      </c>
      <c r="H151" s="860"/>
      <c r="I151" s="1594">
        <f>'BS old'!D82</f>
        <v>0</v>
      </c>
      <c r="J151" s="1598"/>
      <c r="K151" s="1594">
        <f>'BS old'!E82</f>
        <v>0</v>
      </c>
      <c r="L151" s="1596"/>
    </row>
    <row r="152" spans="1:12" ht="27.75" customHeight="1" x14ac:dyDescent="0.25">
      <c r="A152" s="512" t="s">
        <v>490</v>
      </c>
      <c r="B152" s="1625" t="s">
        <v>1128</v>
      </c>
      <c r="C152" s="1625"/>
      <c r="D152" s="1626"/>
      <c r="E152" s="1626"/>
      <c r="F152" s="1626"/>
      <c r="G152" s="518" t="s">
        <v>649</v>
      </c>
      <c r="H152" s="860"/>
      <c r="I152" s="1594">
        <f>'BS old'!D83</f>
        <v>0</v>
      </c>
      <c r="J152" s="1598"/>
      <c r="K152" s="1594">
        <f>'BS old'!E83</f>
        <v>0</v>
      </c>
      <c r="L152" s="1596"/>
    </row>
    <row r="153" spans="1:12" s="455" customFormat="1" ht="27.75" customHeight="1" x14ac:dyDescent="0.25">
      <c r="A153" s="511" t="s">
        <v>493</v>
      </c>
      <c r="B153" s="1623" t="s">
        <v>1127</v>
      </c>
      <c r="C153" s="1623"/>
      <c r="D153" s="1624"/>
      <c r="E153" s="1624"/>
      <c r="F153" s="1624"/>
      <c r="G153" s="508" t="s">
        <v>651</v>
      </c>
      <c r="H153" s="861"/>
      <c r="I153" s="1594">
        <f>'BS old'!D84</f>
        <v>0</v>
      </c>
      <c r="J153" s="1598"/>
      <c r="K153" s="1594">
        <f>'BS old'!E84</f>
        <v>0</v>
      </c>
      <c r="L153" s="1596"/>
    </row>
    <row r="154" spans="1:12" s="455" customFormat="1" ht="27.75" customHeight="1" x14ac:dyDescent="0.25">
      <c r="A154" s="510" t="s">
        <v>496</v>
      </c>
      <c r="B154" s="1623" t="s">
        <v>1126</v>
      </c>
      <c r="C154" s="1623"/>
      <c r="D154" s="1624"/>
      <c r="E154" s="1624"/>
      <c r="F154" s="1624"/>
      <c r="G154" s="508" t="s">
        <v>653</v>
      </c>
      <c r="H154" s="861"/>
      <c r="I154" s="1594">
        <f>'BS old'!D85</f>
        <v>0</v>
      </c>
      <c r="J154" s="1598"/>
      <c r="K154" s="1594">
        <f>'BS old'!E85</f>
        <v>0</v>
      </c>
      <c r="L154" s="1596"/>
    </row>
    <row r="155" spans="1:12" s="455" customFormat="1" ht="27.75" customHeight="1" x14ac:dyDescent="0.25">
      <c r="A155" s="510" t="s">
        <v>499</v>
      </c>
      <c r="B155" s="1623" t="s">
        <v>1125</v>
      </c>
      <c r="C155" s="1623"/>
      <c r="D155" s="1624"/>
      <c r="E155" s="1624"/>
      <c r="F155" s="1624"/>
      <c r="G155" s="508" t="s">
        <v>655</v>
      </c>
      <c r="H155" s="861"/>
      <c r="I155" s="1594">
        <f>'BS old'!D86</f>
        <v>0</v>
      </c>
      <c r="J155" s="1598"/>
      <c r="K155" s="1594">
        <f>'BS old'!E86</f>
        <v>0</v>
      </c>
      <c r="L155" s="1596"/>
    </row>
    <row r="156" spans="1:12" ht="27.75" customHeight="1" x14ac:dyDescent="0.25">
      <c r="A156" s="510" t="s">
        <v>502</v>
      </c>
      <c r="B156" s="1623" t="s">
        <v>1124</v>
      </c>
      <c r="C156" s="1623"/>
      <c r="D156" s="1624"/>
      <c r="E156" s="1624"/>
      <c r="F156" s="1624"/>
      <c r="G156" s="508" t="s">
        <v>657</v>
      </c>
      <c r="H156" s="861"/>
      <c r="I156" s="1594">
        <f>'BS old'!D87</f>
        <v>0</v>
      </c>
      <c r="J156" s="1598"/>
      <c r="K156" s="1594">
        <f>'BS old'!E87</f>
        <v>0</v>
      </c>
      <c r="L156" s="1596"/>
    </row>
    <row r="157" spans="1:12" ht="27.75" customHeight="1" x14ac:dyDescent="0.25">
      <c r="A157" s="512" t="s">
        <v>514</v>
      </c>
      <c r="B157" s="1625" t="s">
        <v>1123</v>
      </c>
      <c r="C157" s="1625"/>
      <c r="D157" s="1626"/>
      <c r="E157" s="1626"/>
      <c r="F157" s="1626"/>
      <c r="G157" s="518" t="s">
        <v>659</v>
      </c>
      <c r="H157" s="860"/>
      <c r="I157" s="1594">
        <f>'BS old'!D88</f>
        <v>0</v>
      </c>
      <c r="J157" s="1598"/>
      <c r="K157" s="1594">
        <f>'BS old'!E88</f>
        <v>0</v>
      </c>
      <c r="L157" s="1596"/>
    </row>
    <row r="158" spans="1:12" ht="27.75" customHeight="1" x14ac:dyDescent="0.25">
      <c r="A158" s="511" t="s">
        <v>517</v>
      </c>
      <c r="B158" s="1623" t="s">
        <v>1122</v>
      </c>
      <c r="C158" s="1623"/>
      <c r="D158" s="1624"/>
      <c r="E158" s="1624"/>
      <c r="F158" s="1624"/>
      <c r="G158" s="508" t="s">
        <v>661</v>
      </c>
      <c r="H158" s="861"/>
      <c r="I158" s="1594">
        <f>'BS old'!D89</f>
        <v>0</v>
      </c>
      <c r="J158" s="1598"/>
      <c r="K158" s="1594">
        <f>'BS old'!E89</f>
        <v>0</v>
      </c>
      <c r="L158" s="1596"/>
    </row>
    <row r="159" spans="1:12" ht="27.75" customHeight="1" x14ac:dyDescent="0.25">
      <c r="A159" s="510" t="s">
        <v>496</v>
      </c>
      <c r="B159" s="1623" t="s">
        <v>1121</v>
      </c>
      <c r="C159" s="1623"/>
      <c r="D159" s="1624"/>
      <c r="E159" s="1624"/>
      <c r="F159" s="1624"/>
      <c r="G159" s="508" t="s">
        <v>663</v>
      </c>
      <c r="H159" s="861"/>
      <c r="I159" s="1594">
        <f>'BS old'!D90</f>
        <v>0</v>
      </c>
      <c r="J159" s="1598"/>
      <c r="K159" s="1594">
        <f>'BS old'!E90</f>
        <v>0</v>
      </c>
      <c r="L159" s="1596"/>
    </row>
    <row r="160" spans="1:12" s="455" customFormat="1" ht="27.75" customHeight="1" x14ac:dyDescent="0.25">
      <c r="A160" s="510" t="s">
        <v>499</v>
      </c>
      <c r="B160" s="1623" t="s">
        <v>1120</v>
      </c>
      <c r="C160" s="1623"/>
      <c r="D160" s="1624"/>
      <c r="E160" s="1624"/>
      <c r="F160" s="1624"/>
      <c r="G160" s="508" t="s">
        <v>665</v>
      </c>
      <c r="H160" s="861"/>
      <c r="I160" s="1594">
        <f>'BS old'!D91</f>
        <v>0</v>
      </c>
      <c r="J160" s="1598"/>
      <c r="K160" s="1594">
        <f>'BS old'!E91</f>
        <v>0</v>
      </c>
      <c r="L160" s="1596"/>
    </row>
    <row r="161" spans="1:12" ht="27.75" customHeight="1" x14ac:dyDescent="0.25">
      <c r="A161" s="510" t="s">
        <v>502</v>
      </c>
      <c r="B161" s="1623" t="s">
        <v>1119</v>
      </c>
      <c r="C161" s="1623"/>
      <c r="D161" s="1624"/>
      <c r="E161" s="1624"/>
      <c r="F161" s="1624"/>
      <c r="G161" s="508" t="s">
        <v>667</v>
      </c>
      <c r="H161" s="861"/>
      <c r="I161" s="1594">
        <f>'BS old'!D92</f>
        <v>0</v>
      </c>
      <c r="J161" s="1598"/>
      <c r="K161" s="1594">
        <f>'BS old'!E92</f>
        <v>0</v>
      </c>
      <c r="L161" s="1596"/>
    </row>
    <row r="162" spans="1:12" ht="27.75" customHeight="1" x14ac:dyDescent="0.25">
      <c r="A162" s="510" t="s">
        <v>505</v>
      </c>
      <c r="B162" s="1623" t="s">
        <v>1118</v>
      </c>
      <c r="C162" s="1623"/>
      <c r="D162" s="1624"/>
      <c r="E162" s="1624"/>
      <c r="F162" s="1624"/>
      <c r="G162" s="508" t="s">
        <v>669</v>
      </c>
      <c r="H162" s="861"/>
      <c r="I162" s="1594">
        <f>'BS old'!D93</f>
        <v>0</v>
      </c>
      <c r="J162" s="1598"/>
      <c r="K162" s="1594">
        <f>'BS old'!E93</f>
        <v>0</v>
      </c>
      <c r="L162" s="1596"/>
    </row>
    <row r="163" spans="1:12" ht="27.75" customHeight="1" x14ac:dyDescent="0.25">
      <c r="A163" s="510" t="s">
        <v>508</v>
      </c>
      <c r="B163" s="1623" t="s">
        <v>1117</v>
      </c>
      <c r="C163" s="1623"/>
      <c r="D163" s="1624"/>
      <c r="E163" s="1624"/>
      <c r="F163" s="1624"/>
      <c r="G163" s="508" t="s">
        <v>671</v>
      </c>
      <c r="H163" s="861"/>
      <c r="I163" s="1594">
        <f>'BS old'!D94</f>
        <v>0</v>
      </c>
      <c r="J163" s="1598"/>
      <c r="K163" s="1594">
        <f>'BS old'!E94</f>
        <v>0</v>
      </c>
      <c r="L163" s="1596"/>
    </row>
    <row r="164" spans="1:12" ht="27.75" customHeight="1" x14ac:dyDescent="0.25">
      <c r="A164" s="512" t="s">
        <v>538</v>
      </c>
      <c r="B164" s="1625" t="s">
        <v>1116</v>
      </c>
      <c r="C164" s="1625"/>
      <c r="D164" s="1626"/>
      <c r="E164" s="1626"/>
      <c r="F164" s="1626"/>
      <c r="G164" s="518" t="s">
        <v>673</v>
      </c>
      <c r="H164" s="860"/>
      <c r="I164" s="1594">
        <f>'BS old'!D95</f>
        <v>0</v>
      </c>
      <c r="J164" s="1598"/>
      <c r="K164" s="1594">
        <f>'BS old'!E95</f>
        <v>0</v>
      </c>
      <c r="L164" s="1596"/>
    </row>
    <row r="165" spans="1:12" ht="27.75" customHeight="1" x14ac:dyDescent="0.25">
      <c r="A165" s="510" t="s">
        <v>541</v>
      </c>
      <c r="B165" s="1623" t="s">
        <v>1115</v>
      </c>
      <c r="C165" s="1623"/>
      <c r="D165" s="1624"/>
      <c r="E165" s="1624"/>
      <c r="F165" s="1624"/>
      <c r="G165" s="508" t="s">
        <v>675</v>
      </c>
      <c r="H165" s="861"/>
      <c r="I165" s="1594">
        <f>'BS old'!D96</f>
        <v>0</v>
      </c>
      <c r="J165" s="1598"/>
      <c r="K165" s="1594">
        <f>'BS old'!E96</f>
        <v>0</v>
      </c>
      <c r="L165" s="1596"/>
    </row>
    <row r="166" spans="1:12" ht="27.75" customHeight="1" x14ac:dyDescent="0.25">
      <c r="A166" s="510" t="s">
        <v>496</v>
      </c>
      <c r="B166" s="1623" t="s">
        <v>1114</v>
      </c>
      <c r="C166" s="1623"/>
      <c r="D166" s="1624"/>
      <c r="E166" s="1624"/>
      <c r="F166" s="1624"/>
      <c r="G166" s="508" t="s">
        <v>677</v>
      </c>
      <c r="H166" s="861"/>
      <c r="I166" s="1594">
        <f>'BS old'!D97</f>
        <v>0</v>
      </c>
      <c r="J166" s="1598"/>
      <c r="K166" s="1594">
        <f>'BS old'!E97</f>
        <v>0</v>
      </c>
      <c r="L166" s="1596"/>
    </row>
    <row r="167" spans="1:12" s="455" customFormat="1" ht="27.75" customHeight="1" x14ac:dyDescent="0.25">
      <c r="A167" s="510" t="s">
        <v>499</v>
      </c>
      <c r="B167" s="1623" t="s">
        <v>1113</v>
      </c>
      <c r="C167" s="1623"/>
      <c r="D167" s="1624"/>
      <c r="E167" s="1624"/>
      <c r="F167" s="1624"/>
      <c r="G167" s="508" t="s">
        <v>679</v>
      </c>
      <c r="H167" s="861"/>
      <c r="I167" s="1594">
        <f>'BS old'!D98</f>
        <v>0</v>
      </c>
      <c r="J167" s="1598"/>
      <c r="K167" s="1594">
        <f>'BS old'!E98</f>
        <v>0</v>
      </c>
      <c r="L167" s="1596"/>
    </row>
    <row r="168" spans="1:12" ht="27.75" customHeight="1" x14ac:dyDescent="0.25">
      <c r="A168" s="512" t="s">
        <v>680</v>
      </c>
      <c r="B168" s="1625" t="s">
        <v>1112</v>
      </c>
      <c r="C168" s="1625"/>
      <c r="D168" s="1626"/>
      <c r="E168" s="1626"/>
      <c r="F168" s="1626"/>
      <c r="G168" s="518" t="s">
        <v>682</v>
      </c>
      <c r="H168" s="860"/>
      <c r="I168" s="1594">
        <f>'BS old'!D99</f>
        <v>0</v>
      </c>
      <c r="J168" s="1598"/>
      <c r="K168" s="1594">
        <f>'BS old'!E99</f>
        <v>0</v>
      </c>
      <c r="L168" s="1596"/>
    </row>
    <row r="169" spans="1:12" ht="27.75" customHeight="1" x14ac:dyDescent="0.25">
      <c r="A169" s="519" t="s">
        <v>683</v>
      </c>
      <c r="B169" s="1623" t="s">
        <v>1111</v>
      </c>
      <c r="C169" s="1623"/>
      <c r="D169" s="1624"/>
      <c r="E169" s="1624"/>
      <c r="F169" s="1624"/>
      <c r="G169" s="508" t="s">
        <v>685</v>
      </c>
      <c r="H169" s="861"/>
      <c r="I169" s="1594">
        <f>'BS old'!D100</f>
        <v>0</v>
      </c>
      <c r="J169" s="1598"/>
      <c r="K169" s="1594">
        <f>'BS old'!E100</f>
        <v>0</v>
      </c>
      <c r="L169" s="1596"/>
    </row>
    <row r="170" spans="1:12" ht="27.75" customHeight="1" x14ac:dyDescent="0.25">
      <c r="A170" s="510" t="s">
        <v>496</v>
      </c>
      <c r="B170" s="1623" t="s">
        <v>1110</v>
      </c>
      <c r="C170" s="1623"/>
      <c r="D170" s="1624"/>
      <c r="E170" s="1624"/>
      <c r="F170" s="1624"/>
      <c r="G170" s="508" t="s">
        <v>687</v>
      </c>
      <c r="H170" s="861"/>
      <c r="I170" s="1594">
        <f>'BS old'!D101</f>
        <v>0</v>
      </c>
      <c r="J170" s="1598"/>
      <c r="K170" s="1594">
        <f>'BS old'!E101</f>
        <v>0</v>
      </c>
      <c r="L170" s="1596"/>
    </row>
    <row r="171" spans="1:12" s="455" customFormat="1" ht="31.5" customHeight="1" x14ac:dyDescent="0.25">
      <c r="A171" s="512" t="s">
        <v>688</v>
      </c>
      <c r="B171" s="1625" t="s">
        <v>1109</v>
      </c>
      <c r="C171" s="1625"/>
      <c r="D171" s="1626"/>
      <c r="E171" s="1626"/>
      <c r="F171" s="1626"/>
      <c r="G171" s="518" t="s">
        <v>690</v>
      </c>
      <c r="H171" s="860"/>
      <c r="I171" s="1594">
        <f>'BS old'!D102</f>
        <v>0</v>
      </c>
      <c r="J171" s="1598"/>
      <c r="K171" s="1594">
        <f>'BS old'!E102</f>
        <v>0</v>
      </c>
      <c r="L171" s="1596"/>
    </row>
    <row r="172" spans="1:12" ht="27.75" customHeight="1" x14ac:dyDescent="0.25">
      <c r="A172" s="512" t="s">
        <v>558</v>
      </c>
      <c r="B172" s="1625" t="s">
        <v>1108</v>
      </c>
      <c r="C172" s="1625"/>
      <c r="D172" s="1626"/>
      <c r="E172" s="1626"/>
      <c r="F172" s="1626"/>
      <c r="G172" s="518" t="s">
        <v>692</v>
      </c>
      <c r="H172" s="860"/>
      <c r="I172" s="1594">
        <f>'BS old'!D103</f>
        <v>0</v>
      </c>
      <c r="J172" s="1598"/>
      <c r="K172" s="1594">
        <f>'BS old'!E103</f>
        <v>0</v>
      </c>
      <c r="L172" s="1596"/>
    </row>
    <row r="173" spans="1:12" ht="27.75" customHeight="1" x14ac:dyDescent="0.25">
      <c r="A173" s="512" t="s">
        <v>561</v>
      </c>
      <c r="B173" s="1625" t="s">
        <v>1107</v>
      </c>
      <c r="C173" s="1625"/>
      <c r="D173" s="1626"/>
      <c r="E173" s="1626"/>
      <c r="F173" s="1626"/>
      <c r="G173" s="518" t="s">
        <v>694</v>
      </c>
      <c r="H173" s="860"/>
      <c r="I173" s="1594">
        <f>'BS old'!D104</f>
        <v>0</v>
      </c>
      <c r="J173" s="1598"/>
      <c r="K173" s="1594">
        <f>'BS old'!E104</f>
        <v>0</v>
      </c>
      <c r="L173" s="1596"/>
    </row>
    <row r="174" spans="1:12" s="455" customFormat="1" ht="27.75" customHeight="1" x14ac:dyDescent="0.25">
      <c r="A174" s="511" t="s">
        <v>564</v>
      </c>
      <c r="B174" s="1623" t="s">
        <v>1106</v>
      </c>
      <c r="C174" s="1623"/>
      <c r="D174" s="1624"/>
      <c r="E174" s="1624"/>
      <c r="F174" s="1624"/>
      <c r="G174" s="508" t="s">
        <v>696</v>
      </c>
      <c r="H174" s="861"/>
      <c r="I174" s="1594">
        <f>'BS old'!D105</f>
        <v>0</v>
      </c>
      <c r="J174" s="1598"/>
      <c r="K174" s="1594">
        <f>'BS old'!E105</f>
        <v>0</v>
      </c>
      <c r="L174" s="1596"/>
    </row>
    <row r="175" spans="1:12" s="455" customFormat="1" ht="27.75" customHeight="1" x14ac:dyDescent="0.25">
      <c r="A175" s="510" t="s">
        <v>496</v>
      </c>
      <c r="B175" s="1623" t="s">
        <v>1105</v>
      </c>
      <c r="C175" s="1623"/>
      <c r="D175" s="1624"/>
      <c r="E175" s="1624"/>
      <c r="F175" s="1624"/>
      <c r="G175" s="508" t="s">
        <v>698</v>
      </c>
      <c r="H175" s="861"/>
      <c r="I175" s="1594">
        <f>'BS old'!D106</f>
        <v>0</v>
      </c>
      <c r="J175" s="1598"/>
      <c r="K175" s="1594">
        <f>'BS old'!E106</f>
        <v>0</v>
      </c>
      <c r="L175" s="1596"/>
    </row>
    <row r="176" spans="1:12" s="455" customFormat="1" ht="27.75" customHeight="1" x14ac:dyDescent="0.25">
      <c r="A176" s="510" t="s">
        <v>499</v>
      </c>
      <c r="B176" s="1623" t="s">
        <v>1104</v>
      </c>
      <c r="C176" s="1623"/>
      <c r="D176" s="1624"/>
      <c r="E176" s="1624"/>
      <c r="F176" s="1624"/>
      <c r="G176" s="508" t="s">
        <v>700</v>
      </c>
      <c r="H176" s="861"/>
      <c r="I176" s="1594">
        <f>'BS old'!D107</f>
        <v>0</v>
      </c>
      <c r="J176" s="1598"/>
      <c r="K176" s="1594">
        <f>'BS old'!E107</f>
        <v>0</v>
      </c>
      <c r="L176" s="1596"/>
    </row>
    <row r="177" spans="1:12" ht="27.75" customHeight="1" x14ac:dyDescent="0.25">
      <c r="A177" s="510" t="s">
        <v>502</v>
      </c>
      <c r="B177" s="1623" t="s">
        <v>1103</v>
      </c>
      <c r="C177" s="1623"/>
      <c r="D177" s="1624"/>
      <c r="E177" s="1624"/>
      <c r="F177" s="1624"/>
      <c r="G177" s="508" t="s">
        <v>702</v>
      </c>
      <c r="H177" s="861"/>
      <c r="I177" s="1594">
        <f>'BS old'!D108</f>
        <v>0</v>
      </c>
      <c r="J177" s="1598"/>
      <c r="K177" s="1594">
        <f>'BS old'!E108</f>
        <v>0</v>
      </c>
      <c r="L177" s="1596"/>
    </row>
    <row r="178" spans="1:12" ht="25.5" customHeight="1" thickBot="1" x14ac:dyDescent="0.3">
      <c r="A178" s="517" t="s">
        <v>577</v>
      </c>
      <c r="B178" s="1635" t="s">
        <v>1102</v>
      </c>
      <c r="C178" s="1635"/>
      <c r="D178" s="1636"/>
      <c r="E178" s="1636"/>
      <c r="F178" s="1636"/>
      <c r="G178" s="516" t="s">
        <v>704</v>
      </c>
      <c r="H178" s="862"/>
      <c r="I178" s="1594">
        <f>'BS old'!D109</f>
        <v>0</v>
      </c>
      <c r="J178" s="1598"/>
      <c r="K178" s="1594">
        <f>'BS old'!E109</f>
        <v>0</v>
      </c>
      <c r="L178" s="1596"/>
    </row>
    <row r="179" spans="1:12" ht="30" customHeight="1" x14ac:dyDescent="0.15">
      <c r="A179" s="515" t="s">
        <v>1101</v>
      </c>
      <c r="B179" s="1611" t="s">
        <v>1100</v>
      </c>
      <c r="C179" s="1627"/>
      <c r="D179" s="1628"/>
      <c r="E179" s="1628"/>
      <c r="F179" s="1629"/>
      <c r="G179" s="514" t="s">
        <v>1099</v>
      </c>
      <c r="H179" s="863"/>
      <c r="I179" s="1611" t="s">
        <v>1098</v>
      </c>
      <c r="J179" s="1612"/>
      <c r="K179" s="1611" t="s">
        <v>1097</v>
      </c>
      <c r="L179" s="1681"/>
    </row>
    <row r="180" spans="1:12" ht="27.75" customHeight="1" x14ac:dyDescent="0.25">
      <c r="A180" s="511" t="s">
        <v>580</v>
      </c>
      <c r="B180" s="1623" t="s">
        <v>1096</v>
      </c>
      <c r="C180" s="1623"/>
      <c r="D180" s="1624"/>
      <c r="E180" s="1624"/>
      <c r="F180" s="1624"/>
      <c r="G180" s="508" t="s">
        <v>706</v>
      </c>
      <c r="H180" s="861"/>
      <c r="I180" s="1594">
        <f>'BS old'!D110</f>
        <v>0</v>
      </c>
      <c r="J180" s="1598"/>
      <c r="K180" s="1594">
        <f>'BS old'!E110</f>
        <v>0</v>
      </c>
      <c r="L180" s="1596"/>
    </row>
    <row r="181" spans="1:12" ht="27.75" customHeight="1" x14ac:dyDescent="0.25">
      <c r="A181" s="510" t="s">
        <v>496</v>
      </c>
      <c r="B181" s="1623" t="s">
        <v>1084</v>
      </c>
      <c r="C181" s="1623"/>
      <c r="D181" s="1624"/>
      <c r="E181" s="1624"/>
      <c r="F181" s="1624"/>
      <c r="G181" s="508" t="s">
        <v>707</v>
      </c>
      <c r="H181" s="861"/>
      <c r="I181" s="1594">
        <f>'BS old'!D111</f>
        <v>0</v>
      </c>
      <c r="J181" s="1598"/>
      <c r="K181" s="1594">
        <f>'BS old'!E111</f>
        <v>0</v>
      </c>
      <c r="L181" s="1596"/>
    </row>
    <row r="182" spans="1:12" s="455" customFormat="1" ht="27.75" customHeight="1" x14ac:dyDescent="0.25">
      <c r="A182" s="510" t="s">
        <v>499</v>
      </c>
      <c r="B182" s="1623" t="s">
        <v>1095</v>
      </c>
      <c r="C182" s="1623"/>
      <c r="D182" s="1624"/>
      <c r="E182" s="1624"/>
      <c r="F182" s="1624"/>
      <c r="G182" s="508" t="s">
        <v>709</v>
      </c>
      <c r="H182" s="861"/>
      <c r="I182" s="1594">
        <f>'BS old'!D112</f>
        <v>0</v>
      </c>
      <c r="J182" s="1598"/>
      <c r="K182" s="1594">
        <f>'BS old'!E112</f>
        <v>0</v>
      </c>
      <c r="L182" s="1596"/>
    </row>
    <row r="183" spans="1:12" ht="27.75" customHeight="1" x14ac:dyDescent="0.25">
      <c r="A183" s="510" t="s">
        <v>502</v>
      </c>
      <c r="B183" s="1623" t="s">
        <v>1094</v>
      </c>
      <c r="C183" s="1623"/>
      <c r="D183" s="1624"/>
      <c r="E183" s="1624"/>
      <c r="F183" s="1624"/>
      <c r="G183" s="508" t="s">
        <v>711</v>
      </c>
      <c r="H183" s="861"/>
      <c r="I183" s="1594">
        <f>'BS old'!D113</f>
        <v>0</v>
      </c>
      <c r="J183" s="1598"/>
      <c r="K183" s="1594">
        <f>'BS old'!E113</f>
        <v>0</v>
      </c>
      <c r="L183" s="1596"/>
    </row>
    <row r="184" spans="1:12" ht="27.75" customHeight="1" x14ac:dyDescent="0.25">
      <c r="A184" s="510" t="s">
        <v>505</v>
      </c>
      <c r="B184" s="1623" t="s">
        <v>1093</v>
      </c>
      <c r="C184" s="1623"/>
      <c r="D184" s="1624"/>
      <c r="E184" s="1624"/>
      <c r="F184" s="1624"/>
      <c r="G184" s="508" t="s">
        <v>713</v>
      </c>
      <c r="H184" s="861"/>
      <c r="I184" s="1594">
        <f>'BS old'!D114</f>
        <v>0</v>
      </c>
      <c r="J184" s="1598"/>
      <c r="K184" s="1594">
        <f>'BS old'!E114</f>
        <v>0</v>
      </c>
      <c r="L184" s="1596"/>
    </row>
    <row r="185" spans="1:12" ht="27.75" customHeight="1" x14ac:dyDescent="0.25">
      <c r="A185" s="510" t="s">
        <v>508</v>
      </c>
      <c r="B185" s="1623" t="s">
        <v>1092</v>
      </c>
      <c r="C185" s="1623"/>
      <c r="D185" s="1624"/>
      <c r="E185" s="1624"/>
      <c r="F185" s="1624"/>
      <c r="G185" s="508" t="s">
        <v>715</v>
      </c>
      <c r="H185" s="861"/>
      <c r="I185" s="1594">
        <f>'BS old'!D115</f>
        <v>0</v>
      </c>
      <c r="J185" s="1598"/>
      <c r="K185" s="1594">
        <f>'BS old'!E115</f>
        <v>0</v>
      </c>
      <c r="L185" s="1596"/>
    </row>
    <row r="186" spans="1:12" ht="27.75" customHeight="1" x14ac:dyDescent="0.25">
      <c r="A186" s="510" t="s">
        <v>511</v>
      </c>
      <c r="B186" s="1623" t="s">
        <v>1091</v>
      </c>
      <c r="C186" s="1623"/>
      <c r="D186" s="1624"/>
      <c r="E186" s="1624"/>
      <c r="F186" s="1624"/>
      <c r="G186" s="508" t="s">
        <v>717</v>
      </c>
      <c r="H186" s="861"/>
      <c r="I186" s="1594">
        <f>'BS old'!D116</f>
        <v>0</v>
      </c>
      <c r="J186" s="1598"/>
      <c r="K186" s="1594">
        <f>'BS old'!E116</f>
        <v>0</v>
      </c>
      <c r="L186" s="1596"/>
    </row>
    <row r="187" spans="1:12" ht="27.75" customHeight="1" x14ac:dyDescent="0.25">
      <c r="A187" s="510" t="s">
        <v>532</v>
      </c>
      <c r="B187" s="1623" t="s">
        <v>1090</v>
      </c>
      <c r="C187" s="1623"/>
      <c r="D187" s="1624"/>
      <c r="E187" s="1624"/>
      <c r="F187" s="1624"/>
      <c r="G187" s="508" t="s">
        <v>719</v>
      </c>
      <c r="H187" s="861"/>
      <c r="I187" s="1594">
        <f>'BS old'!D117</f>
        <v>0</v>
      </c>
      <c r="J187" s="1598"/>
      <c r="K187" s="1594">
        <f>'BS old'!E117</f>
        <v>0</v>
      </c>
      <c r="L187" s="1596"/>
    </row>
    <row r="188" spans="1:12" ht="27.75" customHeight="1" x14ac:dyDescent="0.25">
      <c r="A188" s="510" t="s">
        <v>535</v>
      </c>
      <c r="B188" s="1623" t="s">
        <v>1089</v>
      </c>
      <c r="C188" s="1623"/>
      <c r="D188" s="1624"/>
      <c r="E188" s="1624"/>
      <c r="F188" s="1624"/>
      <c r="G188" s="508" t="s">
        <v>721</v>
      </c>
      <c r="H188" s="861"/>
      <c r="I188" s="1594">
        <f>'BS old'!D118</f>
        <v>0</v>
      </c>
      <c r="J188" s="1598"/>
      <c r="K188" s="1594">
        <f>'BS old'!E118</f>
        <v>0</v>
      </c>
      <c r="L188" s="1596"/>
    </row>
    <row r="189" spans="1:12" ht="27.75" customHeight="1" x14ac:dyDescent="0.25">
      <c r="A189" s="510" t="s">
        <v>722</v>
      </c>
      <c r="B189" s="1623" t="s">
        <v>1088</v>
      </c>
      <c r="C189" s="1623"/>
      <c r="D189" s="1624"/>
      <c r="E189" s="1624"/>
      <c r="F189" s="1624"/>
      <c r="G189" s="508" t="s">
        <v>724</v>
      </c>
      <c r="H189" s="861"/>
      <c r="I189" s="1594">
        <f>'BS old'!D119</f>
        <v>0</v>
      </c>
      <c r="J189" s="1598"/>
      <c r="K189" s="1594">
        <f>'BS old'!E119</f>
        <v>0</v>
      </c>
      <c r="L189" s="1596"/>
    </row>
    <row r="190" spans="1:12" ht="27.75" customHeight="1" x14ac:dyDescent="0.25">
      <c r="A190" s="510" t="s">
        <v>725</v>
      </c>
      <c r="B190" s="1623" t="s">
        <v>1087</v>
      </c>
      <c r="C190" s="1623"/>
      <c r="D190" s="1624"/>
      <c r="E190" s="1624"/>
      <c r="F190" s="1624"/>
      <c r="G190" s="508" t="s">
        <v>727</v>
      </c>
      <c r="H190" s="861"/>
      <c r="I190" s="1594">
        <f>'BS old'!D120</f>
        <v>0</v>
      </c>
      <c r="J190" s="1598"/>
      <c r="K190" s="1594">
        <f>'BS old'!E120</f>
        <v>0</v>
      </c>
      <c r="L190" s="1596"/>
    </row>
    <row r="191" spans="1:12" ht="27.75" customHeight="1" x14ac:dyDescent="0.25">
      <c r="A191" s="512" t="s">
        <v>595</v>
      </c>
      <c r="B191" s="1625" t="s">
        <v>1086</v>
      </c>
      <c r="C191" s="1625"/>
      <c r="D191" s="1626"/>
      <c r="E191" s="1626"/>
      <c r="F191" s="1626"/>
      <c r="G191" s="508" t="s">
        <v>729</v>
      </c>
      <c r="H191" s="861"/>
      <c r="I191" s="1594">
        <f>'BS old'!D121</f>
        <v>0</v>
      </c>
      <c r="J191" s="1598"/>
      <c r="K191" s="1594">
        <f>'BS old'!E121</f>
        <v>0</v>
      </c>
      <c r="L191" s="1596"/>
    </row>
    <row r="192" spans="1:12" ht="27.75" customHeight="1" x14ac:dyDescent="0.25">
      <c r="A192" s="510" t="s">
        <v>598</v>
      </c>
      <c r="B192" s="1623" t="s">
        <v>1085</v>
      </c>
      <c r="C192" s="1623"/>
      <c r="D192" s="1624"/>
      <c r="E192" s="1624"/>
      <c r="F192" s="1624"/>
      <c r="G192" s="508" t="s">
        <v>731</v>
      </c>
      <c r="H192" s="861"/>
      <c r="I192" s="1594">
        <f>'BS old'!D122</f>
        <v>0</v>
      </c>
      <c r="J192" s="1598"/>
      <c r="K192" s="1594">
        <f>'BS old'!E122</f>
        <v>0</v>
      </c>
      <c r="L192" s="1596"/>
    </row>
    <row r="193" spans="1:12" ht="27.75" customHeight="1" x14ac:dyDescent="0.25">
      <c r="A193" s="510" t="s">
        <v>496</v>
      </c>
      <c r="B193" s="1623" t="s">
        <v>1084</v>
      </c>
      <c r="C193" s="1623"/>
      <c r="D193" s="1624"/>
      <c r="E193" s="1624"/>
      <c r="F193" s="1624"/>
      <c r="G193" s="508" t="s">
        <v>732</v>
      </c>
      <c r="H193" s="861"/>
      <c r="I193" s="1594">
        <f>'BS old'!D123</f>
        <v>0</v>
      </c>
      <c r="J193" s="1598"/>
      <c r="K193" s="1594">
        <f>'BS old'!E123</f>
        <v>0</v>
      </c>
      <c r="L193" s="1596"/>
    </row>
    <row r="194" spans="1:12" ht="27.75" customHeight="1" x14ac:dyDescent="0.25">
      <c r="A194" s="510" t="s">
        <v>499</v>
      </c>
      <c r="B194" s="1623" t="s">
        <v>1083</v>
      </c>
      <c r="C194" s="1623"/>
      <c r="D194" s="1624"/>
      <c r="E194" s="1624"/>
      <c r="F194" s="1624"/>
      <c r="G194" s="508" t="s">
        <v>734</v>
      </c>
      <c r="H194" s="861"/>
      <c r="I194" s="1594">
        <f>'BS old'!D124</f>
        <v>0</v>
      </c>
      <c r="J194" s="1598"/>
      <c r="K194" s="1594">
        <f>'BS old'!E124</f>
        <v>0</v>
      </c>
      <c r="L194" s="1596"/>
    </row>
    <row r="195" spans="1:12" s="455" customFormat="1" ht="27.75" customHeight="1" x14ac:dyDescent="0.25">
      <c r="A195" s="510" t="s">
        <v>502</v>
      </c>
      <c r="B195" s="1623" t="s">
        <v>1082</v>
      </c>
      <c r="C195" s="1623"/>
      <c r="D195" s="1624"/>
      <c r="E195" s="1624"/>
      <c r="F195" s="1624"/>
      <c r="G195" s="508" t="s">
        <v>736</v>
      </c>
      <c r="H195" s="861"/>
      <c r="I195" s="1594">
        <f>'BS old'!D125</f>
        <v>0</v>
      </c>
      <c r="J195" s="1598"/>
      <c r="K195" s="1594">
        <f>'BS old'!E125</f>
        <v>0</v>
      </c>
      <c r="L195" s="1596"/>
    </row>
    <row r="196" spans="1:12" ht="27.75" customHeight="1" x14ac:dyDescent="0.25">
      <c r="A196" s="510" t="s">
        <v>505</v>
      </c>
      <c r="B196" s="1623" t="s">
        <v>1081</v>
      </c>
      <c r="C196" s="1623"/>
      <c r="D196" s="1624"/>
      <c r="E196" s="1624"/>
      <c r="F196" s="1624"/>
      <c r="G196" s="508" t="s">
        <v>738</v>
      </c>
      <c r="H196" s="861"/>
      <c r="I196" s="1594">
        <f>'BS old'!D126</f>
        <v>0</v>
      </c>
      <c r="J196" s="1598"/>
      <c r="K196" s="1594">
        <f>'BS old'!E126</f>
        <v>0</v>
      </c>
      <c r="L196" s="1596"/>
    </row>
    <row r="197" spans="1:12" ht="27.75" customHeight="1" x14ac:dyDescent="0.25">
      <c r="A197" s="510" t="s">
        <v>508</v>
      </c>
      <c r="B197" s="1623" t="s">
        <v>1080</v>
      </c>
      <c r="C197" s="1623"/>
      <c r="D197" s="1624"/>
      <c r="E197" s="1624"/>
      <c r="F197" s="1624"/>
      <c r="G197" s="508" t="s">
        <v>740</v>
      </c>
      <c r="H197" s="861"/>
      <c r="I197" s="1594">
        <f>'BS old'!D127</f>
        <v>0</v>
      </c>
      <c r="J197" s="1598"/>
      <c r="K197" s="1594">
        <f>'BS old'!E127</f>
        <v>0</v>
      </c>
      <c r="L197" s="1596"/>
    </row>
    <row r="198" spans="1:12" ht="27.75" customHeight="1" x14ac:dyDescent="0.25">
      <c r="A198" s="510" t="s">
        <v>511</v>
      </c>
      <c r="B198" s="1623" t="s">
        <v>1079</v>
      </c>
      <c r="C198" s="1623"/>
      <c r="D198" s="1624"/>
      <c r="E198" s="1624"/>
      <c r="F198" s="1624"/>
      <c r="G198" s="508" t="s">
        <v>742</v>
      </c>
      <c r="H198" s="861"/>
      <c r="I198" s="1594">
        <f>'BS old'!D128</f>
        <v>0</v>
      </c>
      <c r="J198" s="1598"/>
      <c r="K198" s="1594">
        <f>'BS old'!E128</f>
        <v>0</v>
      </c>
      <c r="L198" s="1596"/>
    </row>
    <row r="199" spans="1:12" ht="27.75" customHeight="1" x14ac:dyDescent="0.25">
      <c r="A199" s="510" t="s">
        <v>532</v>
      </c>
      <c r="B199" s="1623" t="s">
        <v>1078</v>
      </c>
      <c r="C199" s="1623"/>
      <c r="D199" s="1624"/>
      <c r="E199" s="1624"/>
      <c r="F199" s="1624"/>
      <c r="G199" s="508" t="s">
        <v>744</v>
      </c>
      <c r="H199" s="861"/>
      <c r="I199" s="1594">
        <f>'BS old'!D129</f>
        <v>0</v>
      </c>
      <c r="J199" s="1598"/>
      <c r="K199" s="1594">
        <f>'BS old'!E129</f>
        <v>0</v>
      </c>
      <c r="L199" s="1596"/>
    </row>
    <row r="200" spans="1:12" ht="27.75" customHeight="1" x14ac:dyDescent="0.25">
      <c r="A200" s="510" t="s">
        <v>535</v>
      </c>
      <c r="B200" s="1623" t="s">
        <v>1077</v>
      </c>
      <c r="C200" s="1623"/>
      <c r="D200" s="1624"/>
      <c r="E200" s="1624"/>
      <c r="F200" s="1624"/>
      <c r="G200" s="508" t="s">
        <v>746</v>
      </c>
      <c r="H200" s="861"/>
      <c r="I200" s="1594">
        <f>'BS old'!D130</f>
        <v>0</v>
      </c>
      <c r="J200" s="1598"/>
      <c r="K200" s="1594">
        <f>'BS old'!E130</f>
        <v>0</v>
      </c>
      <c r="L200" s="1596"/>
    </row>
    <row r="201" spans="1:12" ht="27.75" customHeight="1" x14ac:dyDescent="0.25">
      <c r="A201" s="510" t="s">
        <v>722</v>
      </c>
      <c r="B201" s="1623" t="s">
        <v>1076</v>
      </c>
      <c r="C201" s="1623"/>
      <c r="D201" s="1624"/>
      <c r="E201" s="1624"/>
      <c r="F201" s="1624"/>
      <c r="G201" s="508" t="s">
        <v>748</v>
      </c>
      <c r="H201" s="861"/>
      <c r="I201" s="1594">
        <f>'BS old'!D131</f>
        <v>0</v>
      </c>
      <c r="J201" s="1598"/>
      <c r="K201" s="1594">
        <f>'BS old'!E131</f>
        <v>0</v>
      </c>
      <c r="L201" s="1596"/>
    </row>
    <row r="202" spans="1:12" ht="27.75" customHeight="1" x14ac:dyDescent="0.25">
      <c r="A202" s="512" t="s">
        <v>613</v>
      </c>
      <c r="B202" s="1625" t="s">
        <v>1075</v>
      </c>
      <c r="C202" s="1625"/>
      <c r="D202" s="1626"/>
      <c r="E202" s="1626"/>
      <c r="F202" s="1626"/>
      <c r="G202" s="508" t="s">
        <v>750</v>
      </c>
      <c r="H202" s="861"/>
      <c r="I202" s="1594">
        <f>'BS old'!D132</f>
        <v>0</v>
      </c>
      <c r="J202" s="1598"/>
      <c r="K202" s="1594">
        <f>'BS old'!E132</f>
        <v>0</v>
      </c>
      <c r="L202" s="1596"/>
    </row>
    <row r="203" spans="1:12" ht="27.75" customHeight="1" x14ac:dyDescent="0.25">
      <c r="A203" s="513" t="s">
        <v>751</v>
      </c>
      <c r="B203" s="1625" t="s">
        <v>1074</v>
      </c>
      <c r="C203" s="1625"/>
      <c r="D203" s="1626"/>
      <c r="E203" s="1626"/>
      <c r="F203" s="1626"/>
      <c r="G203" s="508" t="s">
        <v>753</v>
      </c>
      <c r="H203" s="861"/>
      <c r="I203" s="1594">
        <f>'BS old'!D133</f>
        <v>0</v>
      </c>
      <c r="J203" s="1598"/>
      <c r="K203" s="1594">
        <f>'BS old'!E133</f>
        <v>0</v>
      </c>
      <c r="L203" s="1596"/>
    </row>
    <row r="204" spans="1:12" ht="27.75" customHeight="1" x14ac:dyDescent="0.25">
      <c r="A204" s="510" t="s">
        <v>754</v>
      </c>
      <c r="B204" s="1625" t="s">
        <v>1073</v>
      </c>
      <c r="C204" s="1625"/>
      <c r="D204" s="1626"/>
      <c r="E204" s="1626"/>
      <c r="F204" s="1626"/>
      <c r="G204" s="508" t="s">
        <v>756</v>
      </c>
      <c r="H204" s="861"/>
      <c r="I204" s="1594">
        <f>'BS old'!D134</f>
        <v>0</v>
      </c>
      <c r="J204" s="1598"/>
      <c r="K204" s="1594">
        <f>'BS old'!E134</f>
        <v>0</v>
      </c>
      <c r="L204" s="1596"/>
    </row>
    <row r="205" spans="1:12" s="455" customFormat="1" ht="27.75" customHeight="1" x14ac:dyDescent="0.25">
      <c r="A205" s="510" t="s">
        <v>496</v>
      </c>
      <c r="B205" s="1623" t="s">
        <v>1072</v>
      </c>
      <c r="C205" s="1623"/>
      <c r="D205" s="1624"/>
      <c r="E205" s="1624"/>
      <c r="F205" s="1624"/>
      <c r="G205" s="508" t="s">
        <v>758</v>
      </c>
      <c r="H205" s="861"/>
      <c r="I205" s="1594">
        <f>'BS old'!D135</f>
        <v>0</v>
      </c>
      <c r="J205" s="1598"/>
      <c r="K205" s="1594">
        <f>'BS old'!E135</f>
        <v>0</v>
      </c>
      <c r="L205" s="1596"/>
    </row>
    <row r="206" spans="1:12" ht="27.75" customHeight="1" x14ac:dyDescent="0.25">
      <c r="A206" s="512" t="s">
        <v>627</v>
      </c>
      <c r="B206" s="1625" t="s">
        <v>1071</v>
      </c>
      <c r="C206" s="1625"/>
      <c r="D206" s="1626"/>
      <c r="E206" s="1626"/>
      <c r="F206" s="1626"/>
      <c r="G206" s="508" t="s">
        <v>760</v>
      </c>
      <c r="H206" s="861"/>
      <c r="I206" s="1594">
        <f>'BS old'!D136</f>
        <v>0</v>
      </c>
      <c r="J206" s="1598"/>
      <c r="K206" s="1594">
        <f>'BS old'!E136</f>
        <v>0</v>
      </c>
      <c r="L206" s="1596"/>
    </row>
    <row r="207" spans="1:12" ht="27.75" customHeight="1" x14ac:dyDescent="0.25">
      <c r="A207" s="511" t="s">
        <v>630</v>
      </c>
      <c r="B207" s="1623" t="s">
        <v>1070</v>
      </c>
      <c r="C207" s="1623"/>
      <c r="D207" s="1624"/>
      <c r="E207" s="1624"/>
      <c r="F207" s="1624"/>
      <c r="G207" s="508" t="s">
        <v>762</v>
      </c>
      <c r="H207" s="861"/>
      <c r="I207" s="1594">
        <f>'BS old'!D137</f>
        <v>0</v>
      </c>
      <c r="J207" s="1598"/>
      <c r="K207" s="1594">
        <f>'BS old'!E137</f>
        <v>0</v>
      </c>
      <c r="L207" s="1596"/>
    </row>
    <row r="208" spans="1:12" ht="27.75" customHeight="1" x14ac:dyDescent="0.25">
      <c r="A208" s="510" t="s">
        <v>496</v>
      </c>
      <c r="B208" s="1623" t="s">
        <v>1069</v>
      </c>
      <c r="C208" s="1623"/>
      <c r="D208" s="1624"/>
      <c r="E208" s="1624"/>
      <c r="F208" s="1624"/>
      <c r="G208" s="508" t="s">
        <v>764</v>
      </c>
      <c r="H208" s="861"/>
      <c r="I208" s="1594">
        <f>'BS old'!D138</f>
        <v>0</v>
      </c>
      <c r="J208" s="1598"/>
      <c r="K208" s="1594">
        <f>'BS old'!E138</f>
        <v>0</v>
      </c>
      <c r="L208" s="1596"/>
    </row>
    <row r="209" spans="1:12" s="455" customFormat="1" ht="27.75" customHeight="1" x14ac:dyDescent="0.25">
      <c r="A209" s="510" t="s">
        <v>499</v>
      </c>
      <c r="B209" s="1623" t="s">
        <v>1068</v>
      </c>
      <c r="C209" s="1623"/>
      <c r="D209" s="1624"/>
      <c r="E209" s="1624"/>
      <c r="F209" s="1624"/>
      <c r="G209" s="508" t="s">
        <v>766</v>
      </c>
      <c r="H209" s="861"/>
      <c r="I209" s="1594">
        <f>'BS old'!D139</f>
        <v>0</v>
      </c>
      <c r="J209" s="1598"/>
      <c r="K209" s="1594">
        <f>'BS old'!E139</f>
        <v>0</v>
      </c>
      <c r="L209" s="1596"/>
    </row>
    <row r="210" spans="1:12" ht="27.75" customHeight="1" thickBot="1" x14ac:dyDescent="0.3">
      <c r="A210" s="509" t="s">
        <v>502</v>
      </c>
      <c r="B210" s="1632" t="s">
        <v>1067</v>
      </c>
      <c r="C210" s="1632"/>
      <c r="D210" s="1633"/>
      <c r="E210" s="1633"/>
      <c r="F210" s="1633"/>
      <c r="G210" s="508" t="s">
        <v>768</v>
      </c>
      <c r="H210" s="861"/>
      <c r="I210" s="1594">
        <f>'BS old'!D140</f>
        <v>0</v>
      </c>
      <c r="J210" s="1598"/>
      <c r="K210" s="1594">
        <f>'BS old'!E140</f>
        <v>0</v>
      </c>
      <c r="L210" s="1596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540" customWidth="1"/>
    <col min="2" max="2" width="37.5703125" style="540" customWidth="1"/>
    <col min="3" max="3" width="1.42578125" style="540" customWidth="1"/>
    <col min="4" max="4" width="6.42578125" style="540" customWidth="1"/>
    <col min="5" max="6" width="29.5703125" style="540" customWidth="1"/>
    <col min="7" max="16384" width="9.140625" style="540"/>
  </cols>
  <sheetData>
    <row r="1" spans="1:10" s="507" customFormat="1" ht="7.5" customHeight="1" x14ac:dyDescent="0.25">
      <c r="A1" s="506"/>
      <c r="G1" s="450"/>
      <c r="H1" s="450"/>
    </row>
    <row r="2" spans="1:10" s="507" customFormat="1" ht="17.25" customHeight="1" x14ac:dyDescent="0.25">
      <c r="A2" s="506"/>
      <c r="B2" s="531" t="s">
        <v>1196</v>
      </c>
      <c r="C2" s="450"/>
      <c r="D2" s="530" t="s">
        <v>1195</v>
      </c>
      <c r="E2" s="586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507" customFormat="1" ht="7.5" customHeight="1" thickBot="1" x14ac:dyDescent="0.3">
      <c r="A3" s="506"/>
      <c r="B3" s="585"/>
      <c r="C3" s="450"/>
    </row>
    <row r="4" spans="1:10" s="565" customFormat="1" ht="11.25" customHeight="1" x14ac:dyDescent="0.25">
      <c r="A4" s="584"/>
      <c r="B4" s="583"/>
      <c r="C4" s="582"/>
      <c r="D4" s="581"/>
      <c r="E4" s="1655" t="s">
        <v>1263</v>
      </c>
      <c r="F4" s="1682"/>
    </row>
    <row r="5" spans="1:10" s="565" customFormat="1" ht="33.75" customHeight="1" x14ac:dyDescent="0.15">
      <c r="A5" s="580" t="s">
        <v>1101</v>
      </c>
      <c r="B5" s="579" t="s">
        <v>1262</v>
      </c>
      <c r="C5" s="578"/>
      <c r="D5" s="577" t="s">
        <v>1099</v>
      </c>
      <c r="E5" s="576" t="s">
        <v>1261</v>
      </c>
      <c r="F5" s="575" t="s">
        <v>1260</v>
      </c>
    </row>
    <row r="6" spans="1:10" s="565" customFormat="1" ht="29.65" customHeight="1" x14ac:dyDescent="0.25">
      <c r="A6" s="511" t="s">
        <v>777</v>
      </c>
      <c r="B6" s="546" t="s">
        <v>1259</v>
      </c>
      <c r="C6" s="545"/>
      <c r="D6" s="508" t="s">
        <v>778</v>
      </c>
      <c r="E6" s="544">
        <f>'P&amp;L old'!D9</f>
        <v>0</v>
      </c>
      <c r="F6" s="544">
        <f>'P&amp;L old'!E9</f>
        <v>0</v>
      </c>
    </row>
    <row r="7" spans="1:10" s="565" customFormat="1" ht="29.65" customHeight="1" x14ac:dyDescent="0.25">
      <c r="A7" s="511" t="s">
        <v>779</v>
      </c>
      <c r="B7" s="546" t="s">
        <v>1258</v>
      </c>
      <c r="C7" s="545"/>
      <c r="D7" s="508" t="s">
        <v>781</v>
      </c>
      <c r="E7" s="605">
        <f>'P&amp;L old'!D10</f>
        <v>0</v>
      </c>
      <c r="F7" s="544">
        <f>'P&amp;L old'!E10</f>
        <v>0</v>
      </c>
    </row>
    <row r="8" spans="1:10" s="570" customFormat="1" ht="29.65" customHeight="1" x14ac:dyDescent="0.25">
      <c r="A8" s="512" t="s">
        <v>782</v>
      </c>
      <c r="B8" s="548" t="s">
        <v>1257</v>
      </c>
      <c r="C8" s="547"/>
      <c r="D8" s="518" t="s">
        <v>784</v>
      </c>
      <c r="E8" s="605">
        <f>'P&amp;L old'!D11</f>
        <v>0</v>
      </c>
      <c r="F8" s="544">
        <f>'P&amp;L old'!E11</f>
        <v>0</v>
      </c>
    </row>
    <row r="9" spans="1:10" s="570" customFormat="1" ht="29.65" customHeight="1" x14ac:dyDescent="0.25">
      <c r="A9" s="512" t="s">
        <v>785</v>
      </c>
      <c r="B9" s="548" t="s">
        <v>1256</v>
      </c>
      <c r="C9" s="547"/>
      <c r="D9" s="518" t="s">
        <v>787</v>
      </c>
      <c r="E9" s="605">
        <f>'P&amp;L old'!D12</f>
        <v>0</v>
      </c>
      <c r="F9" s="544">
        <f>'P&amp;L old'!E12</f>
        <v>0</v>
      </c>
    </row>
    <row r="10" spans="1:10" s="565" customFormat="1" ht="29.65" customHeight="1" x14ac:dyDescent="0.25">
      <c r="A10" s="510" t="s">
        <v>788</v>
      </c>
      <c r="B10" s="546" t="s">
        <v>1255</v>
      </c>
      <c r="C10" s="545"/>
      <c r="D10" s="508" t="s">
        <v>790</v>
      </c>
      <c r="E10" s="605">
        <f>'P&amp;L old'!D13</f>
        <v>0</v>
      </c>
      <c r="F10" s="544">
        <f>'P&amp;L old'!E13</f>
        <v>0</v>
      </c>
    </row>
    <row r="11" spans="1:10" s="565" customFormat="1" ht="29.65" customHeight="1" x14ac:dyDescent="0.25">
      <c r="A11" s="510" t="s">
        <v>496</v>
      </c>
      <c r="B11" s="546" t="s">
        <v>1254</v>
      </c>
      <c r="C11" s="545"/>
      <c r="D11" s="508" t="s">
        <v>792</v>
      </c>
      <c r="E11" s="605">
        <f>'P&amp;L old'!D14</f>
        <v>0</v>
      </c>
      <c r="F11" s="544">
        <f>'P&amp;L old'!E14</f>
        <v>0</v>
      </c>
    </row>
    <row r="12" spans="1:10" s="565" customFormat="1" ht="29.65" customHeight="1" x14ac:dyDescent="0.25">
      <c r="A12" s="510" t="s">
        <v>499</v>
      </c>
      <c r="B12" s="546" t="s">
        <v>1253</v>
      </c>
      <c r="C12" s="545"/>
      <c r="D12" s="508" t="s">
        <v>794</v>
      </c>
      <c r="E12" s="605">
        <f>'P&amp;L old'!D15</f>
        <v>0</v>
      </c>
      <c r="F12" s="544">
        <f>'P&amp;L old'!E15</f>
        <v>0</v>
      </c>
    </row>
    <row r="13" spans="1:10" s="570" customFormat="1" ht="29.65" customHeight="1" x14ac:dyDescent="0.25">
      <c r="A13" s="512" t="s">
        <v>558</v>
      </c>
      <c r="B13" s="548" t="s">
        <v>1252</v>
      </c>
      <c r="C13" s="547"/>
      <c r="D13" s="518" t="s">
        <v>796</v>
      </c>
      <c r="E13" s="605">
        <f>'P&amp;L old'!D16</f>
        <v>0</v>
      </c>
      <c r="F13" s="544">
        <f>'P&amp;L old'!E16</f>
        <v>0</v>
      </c>
      <c r="J13" s="565"/>
    </row>
    <row r="14" spans="1:10" s="565" customFormat="1" ht="29.65" customHeight="1" x14ac:dyDescent="0.25">
      <c r="A14" s="511" t="s">
        <v>797</v>
      </c>
      <c r="B14" s="546" t="s">
        <v>1251</v>
      </c>
      <c r="C14" s="545"/>
      <c r="D14" s="508" t="s">
        <v>799</v>
      </c>
      <c r="E14" s="605">
        <f>'P&amp;L old'!D17</f>
        <v>0</v>
      </c>
      <c r="F14" s="544">
        <f>'P&amp;L old'!E17</f>
        <v>0</v>
      </c>
    </row>
    <row r="15" spans="1:10" s="565" customFormat="1" ht="29.65" customHeight="1" x14ac:dyDescent="0.25">
      <c r="A15" s="511" t="s">
        <v>800</v>
      </c>
      <c r="B15" s="546" t="s">
        <v>1250</v>
      </c>
      <c r="C15" s="545"/>
      <c r="D15" s="508" t="s">
        <v>802</v>
      </c>
      <c r="E15" s="605">
        <f>'P&amp;L old'!D18</f>
        <v>0</v>
      </c>
      <c r="F15" s="544">
        <f>'P&amp;L old'!E18</f>
        <v>0</v>
      </c>
    </row>
    <row r="16" spans="1:10" s="570" customFormat="1" ht="29.65" customHeight="1" x14ac:dyDescent="0.25">
      <c r="A16" s="512" t="s">
        <v>782</v>
      </c>
      <c r="B16" s="548" t="s">
        <v>1249</v>
      </c>
      <c r="C16" s="547"/>
      <c r="D16" s="518" t="s">
        <v>804</v>
      </c>
      <c r="E16" s="605">
        <f>'P&amp;L old'!D19</f>
        <v>0</v>
      </c>
      <c r="F16" s="544">
        <f>'P&amp;L old'!E19</f>
        <v>0</v>
      </c>
    </row>
    <row r="17" spans="1:6" s="565" customFormat="1" ht="29.65" customHeight="1" x14ac:dyDescent="0.25">
      <c r="A17" s="511" t="s">
        <v>627</v>
      </c>
      <c r="B17" s="546" t="s">
        <v>1248</v>
      </c>
      <c r="C17" s="545"/>
      <c r="D17" s="508" t="s">
        <v>806</v>
      </c>
      <c r="E17" s="605">
        <f>'P&amp;L old'!D20</f>
        <v>0</v>
      </c>
      <c r="F17" s="544">
        <f>'P&amp;L old'!E20</f>
        <v>0</v>
      </c>
    </row>
    <row r="18" spans="1:6" s="565" customFormat="1" ht="29.65" customHeight="1" x14ac:dyDescent="0.25">
      <c r="A18" s="511" t="s">
        <v>630</v>
      </c>
      <c r="B18" s="546" t="s">
        <v>1247</v>
      </c>
      <c r="C18" s="545"/>
      <c r="D18" s="508" t="s">
        <v>808</v>
      </c>
      <c r="E18" s="605">
        <f>'P&amp;L old'!D21</f>
        <v>0</v>
      </c>
      <c r="F18" s="544">
        <f>'P&amp;L old'!E21</f>
        <v>0</v>
      </c>
    </row>
    <row r="19" spans="1:6" s="565" customFormat="1" ht="29.65" customHeight="1" x14ac:dyDescent="0.25">
      <c r="A19" s="511" t="s">
        <v>800</v>
      </c>
      <c r="B19" s="546" t="s">
        <v>1246</v>
      </c>
      <c r="C19" s="545"/>
      <c r="D19" s="508" t="s">
        <v>810</v>
      </c>
      <c r="E19" s="605">
        <f>'P&amp;L old'!D22</f>
        <v>0</v>
      </c>
      <c r="F19" s="544">
        <f>'P&amp;L old'!E22</f>
        <v>0</v>
      </c>
    </row>
    <row r="20" spans="1:6" s="565" customFormat="1" ht="29.65" customHeight="1" x14ac:dyDescent="0.25">
      <c r="A20" s="511" t="s">
        <v>811</v>
      </c>
      <c r="B20" s="546" t="s">
        <v>1245</v>
      </c>
      <c r="C20" s="545"/>
      <c r="D20" s="508" t="s">
        <v>813</v>
      </c>
      <c r="E20" s="605">
        <f>'P&amp;L old'!D23</f>
        <v>0</v>
      </c>
      <c r="F20" s="544">
        <f>'P&amp;L old'!E23</f>
        <v>0</v>
      </c>
    </row>
    <row r="21" spans="1:6" s="565" customFormat="1" ht="29.65" customHeight="1" x14ac:dyDescent="0.25">
      <c r="A21" s="511" t="s">
        <v>814</v>
      </c>
      <c r="B21" s="546" t="s">
        <v>1244</v>
      </c>
      <c r="C21" s="545"/>
      <c r="D21" s="508" t="s">
        <v>816</v>
      </c>
      <c r="E21" s="605">
        <f>'P&amp;L old'!D24</f>
        <v>0</v>
      </c>
      <c r="F21" s="544">
        <f>'P&amp;L old'!E24</f>
        <v>0</v>
      </c>
    </row>
    <row r="22" spans="1:6" s="565" customFormat="1" ht="29.65" customHeight="1" x14ac:dyDescent="0.25">
      <c r="A22" s="511" t="s">
        <v>817</v>
      </c>
      <c r="B22" s="546" t="s">
        <v>1243</v>
      </c>
      <c r="C22" s="545"/>
      <c r="D22" s="508" t="s">
        <v>819</v>
      </c>
      <c r="E22" s="605">
        <f>'P&amp;L old'!D25</f>
        <v>0</v>
      </c>
      <c r="F22" s="544">
        <f>'P&amp;L old'!E25</f>
        <v>0</v>
      </c>
    </row>
    <row r="23" spans="1:6" s="565" customFormat="1" ht="29.65" customHeight="1" x14ac:dyDescent="0.25">
      <c r="A23" s="511" t="s">
        <v>820</v>
      </c>
      <c r="B23" s="546" t="s">
        <v>1242</v>
      </c>
      <c r="C23" s="545"/>
      <c r="D23" s="508" t="s">
        <v>822</v>
      </c>
      <c r="E23" s="605">
        <f>'P&amp;L old'!D26</f>
        <v>0</v>
      </c>
      <c r="F23" s="544">
        <f>'P&amp;L old'!E26</f>
        <v>0</v>
      </c>
    </row>
    <row r="24" spans="1:6" s="565" customFormat="1" ht="29.65" customHeight="1" x14ac:dyDescent="0.25">
      <c r="A24" s="511" t="s">
        <v>823</v>
      </c>
      <c r="B24" s="546" t="s">
        <v>1241</v>
      </c>
      <c r="C24" s="545"/>
      <c r="D24" s="508" t="s">
        <v>825</v>
      </c>
      <c r="E24" s="605">
        <f>'P&amp;L old'!D27</f>
        <v>0</v>
      </c>
      <c r="F24" s="544">
        <f>'P&amp;L old'!E27</f>
        <v>0</v>
      </c>
    </row>
    <row r="25" spans="1:6" s="565" customFormat="1" ht="29.65" customHeight="1" x14ac:dyDescent="0.25">
      <c r="A25" s="511" t="s">
        <v>826</v>
      </c>
      <c r="B25" s="546" t="s">
        <v>1240</v>
      </c>
      <c r="C25" s="545"/>
      <c r="D25" s="508" t="s">
        <v>828</v>
      </c>
      <c r="E25" s="605">
        <f>'P&amp;L old'!D28</f>
        <v>0</v>
      </c>
      <c r="F25" s="544">
        <f>'P&amp;L old'!E28</f>
        <v>0</v>
      </c>
    </row>
    <row r="26" spans="1:6" s="565" customFormat="1" ht="29.65" customHeight="1" x14ac:dyDescent="0.25">
      <c r="A26" s="511" t="s">
        <v>829</v>
      </c>
      <c r="B26" s="574" t="s">
        <v>1239</v>
      </c>
      <c r="C26" s="573"/>
      <c r="D26" s="508" t="s">
        <v>831</v>
      </c>
      <c r="E26" s="605">
        <f>'P&amp;L old'!D29</f>
        <v>0</v>
      </c>
      <c r="F26" s="544">
        <f>'P&amp;L old'!E29</f>
        <v>0</v>
      </c>
    </row>
    <row r="27" spans="1:6" s="565" customFormat="1" ht="29.65" customHeight="1" x14ac:dyDescent="0.25">
      <c r="A27" s="511" t="s">
        <v>832</v>
      </c>
      <c r="B27" s="546" t="s">
        <v>1238</v>
      </c>
      <c r="C27" s="545"/>
      <c r="D27" s="508" t="s">
        <v>834</v>
      </c>
      <c r="E27" s="605">
        <f>'P&amp;L old'!D30</f>
        <v>0</v>
      </c>
      <c r="F27" s="544">
        <f>'P&amp;L old'!E30</f>
        <v>0</v>
      </c>
    </row>
    <row r="28" spans="1:6" s="565" customFormat="1" ht="29.65" customHeight="1" x14ac:dyDescent="0.25">
      <c r="A28" s="511" t="s">
        <v>835</v>
      </c>
      <c r="B28" s="574" t="s">
        <v>1237</v>
      </c>
      <c r="C28" s="573"/>
      <c r="D28" s="508" t="s">
        <v>837</v>
      </c>
      <c r="E28" s="605">
        <f>'P&amp;L old'!D31</f>
        <v>0</v>
      </c>
      <c r="F28" s="544">
        <f>'P&amp;L old'!E31</f>
        <v>0</v>
      </c>
    </row>
    <row r="29" spans="1:6" s="565" customFormat="1" ht="29.65" customHeight="1" x14ac:dyDescent="0.25">
      <c r="A29" s="511" t="s">
        <v>838</v>
      </c>
      <c r="B29" s="546" t="s">
        <v>1236</v>
      </c>
      <c r="C29" s="545"/>
      <c r="D29" s="508" t="s">
        <v>840</v>
      </c>
      <c r="E29" s="605">
        <f>'P&amp;L old'!D32</f>
        <v>0</v>
      </c>
      <c r="F29" s="544">
        <f>'P&amp;L old'!E32</f>
        <v>0</v>
      </c>
    </row>
    <row r="30" spans="1:6" s="565" customFormat="1" ht="29.65" customHeight="1" x14ac:dyDescent="0.25">
      <c r="A30" s="511" t="s">
        <v>841</v>
      </c>
      <c r="B30" s="546" t="s">
        <v>1235</v>
      </c>
      <c r="C30" s="545"/>
      <c r="D30" s="508" t="s">
        <v>843</v>
      </c>
      <c r="E30" s="605">
        <f>'P&amp;L old'!D33</f>
        <v>0</v>
      </c>
      <c r="F30" s="544">
        <f>'P&amp;L old'!E33</f>
        <v>0</v>
      </c>
    </row>
    <row r="31" spans="1:6" s="570" customFormat="1" ht="33.75" customHeight="1" x14ac:dyDescent="0.25">
      <c r="A31" s="512" t="s">
        <v>844</v>
      </c>
      <c r="B31" s="572" t="s">
        <v>1234</v>
      </c>
      <c r="C31" s="571"/>
      <c r="D31" s="518" t="s">
        <v>846</v>
      </c>
      <c r="E31" s="605">
        <f>'P&amp;L old'!D34</f>
        <v>0</v>
      </c>
      <c r="F31" s="544">
        <f>'P&amp;L old'!E34</f>
        <v>0</v>
      </c>
    </row>
    <row r="32" spans="1:6" s="565" customFormat="1" ht="29.65" customHeight="1" thickBot="1" x14ac:dyDescent="0.3">
      <c r="A32" s="569" t="s">
        <v>847</v>
      </c>
      <c r="B32" s="568" t="s">
        <v>1233</v>
      </c>
      <c r="C32" s="567"/>
      <c r="D32" s="566" t="s">
        <v>849</v>
      </c>
      <c r="E32" s="605">
        <f>'P&amp;L old'!D35</f>
        <v>0</v>
      </c>
      <c r="F32" s="544">
        <f>'P&amp;L old'!E35</f>
        <v>0</v>
      </c>
    </row>
    <row r="33" spans="1:6" ht="24.75" customHeight="1" x14ac:dyDescent="0.25">
      <c r="A33" s="557" t="s">
        <v>850</v>
      </c>
      <c r="B33" s="556" t="s">
        <v>1232</v>
      </c>
      <c r="C33" s="555"/>
      <c r="D33" s="554" t="s">
        <v>852</v>
      </c>
      <c r="E33" s="605">
        <f>'P&amp;L old'!D36</f>
        <v>0</v>
      </c>
      <c r="F33" s="544">
        <f>'P&amp;L old'!E36</f>
        <v>0</v>
      </c>
    </row>
    <row r="34" spans="1:6" ht="30.75" customHeight="1" x14ac:dyDescent="0.25">
      <c r="A34" s="557" t="s">
        <v>853</v>
      </c>
      <c r="B34" s="564" t="s">
        <v>1231</v>
      </c>
      <c r="C34" s="563"/>
      <c r="D34" s="554" t="s">
        <v>855</v>
      </c>
      <c r="E34" s="605">
        <f>'P&amp;L old'!D37</f>
        <v>0</v>
      </c>
      <c r="F34" s="544">
        <f>'P&amp;L old'!E37</f>
        <v>0</v>
      </c>
    </row>
    <row r="35" spans="1:6" ht="36.75" customHeight="1" x14ac:dyDescent="0.25">
      <c r="A35" s="511" t="s">
        <v>856</v>
      </c>
      <c r="B35" s="546" t="s">
        <v>1230</v>
      </c>
      <c r="C35" s="545"/>
      <c r="D35" s="508" t="s">
        <v>858</v>
      </c>
      <c r="E35" s="605">
        <f>'P&amp;L old'!D38</f>
        <v>0</v>
      </c>
      <c r="F35" s="544">
        <f>'P&amp;L old'!E38</f>
        <v>0</v>
      </c>
    </row>
    <row r="36" spans="1:6" ht="30.75" customHeight="1" x14ac:dyDescent="0.25">
      <c r="A36" s="511" t="s">
        <v>859</v>
      </c>
      <c r="B36" s="546" t="s">
        <v>1229</v>
      </c>
      <c r="C36" s="545"/>
      <c r="D36" s="508" t="s">
        <v>861</v>
      </c>
      <c r="E36" s="605">
        <f>'P&amp;L old'!D39</f>
        <v>0</v>
      </c>
      <c r="F36" s="544">
        <f>'P&amp;L old'!E39</f>
        <v>0</v>
      </c>
    </row>
    <row r="37" spans="1:6" ht="30" customHeight="1" x14ac:dyDescent="0.25">
      <c r="A37" s="511" t="s">
        <v>862</v>
      </c>
      <c r="B37" s="546" t="s">
        <v>1228</v>
      </c>
      <c r="C37" s="545"/>
      <c r="D37" s="508" t="s">
        <v>864</v>
      </c>
      <c r="E37" s="605">
        <f>'P&amp;L old'!D40</f>
        <v>0</v>
      </c>
      <c r="F37" s="544">
        <f>'P&amp;L old'!E40</f>
        <v>0</v>
      </c>
    </row>
    <row r="38" spans="1:6" ht="26.25" customHeight="1" x14ac:dyDescent="0.25">
      <c r="A38" s="511" t="s">
        <v>865</v>
      </c>
      <c r="B38" s="546" t="s">
        <v>1227</v>
      </c>
      <c r="C38" s="545"/>
      <c r="D38" s="508" t="s">
        <v>867</v>
      </c>
      <c r="E38" s="605">
        <f>'P&amp;L old'!D41</f>
        <v>0</v>
      </c>
      <c r="F38" s="544">
        <f>'P&amp;L old'!E41</f>
        <v>0</v>
      </c>
    </row>
    <row r="39" spans="1:6" ht="22.5" customHeight="1" x14ac:dyDescent="0.25">
      <c r="A39" s="511" t="s">
        <v>868</v>
      </c>
      <c r="B39" s="546" t="s">
        <v>1226</v>
      </c>
      <c r="C39" s="545"/>
      <c r="D39" s="508" t="s">
        <v>870</v>
      </c>
      <c r="E39" s="605">
        <f>'P&amp;L old'!D42</f>
        <v>0</v>
      </c>
      <c r="F39" s="544">
        <f>'P&amp;L old'!E42</f>
        <v>0</v>
      </c>
    </row>
    <row r="40" spans="1:6" ht="30.75" customHeight="1" x14ac:dyDescent="0.25">
      <c r="A40" s="511" t="s">
        <v>871</v>
      </c>
      <c r="B40" s="546" t="s">
        <v>1225</v>
      </c>
      <c r="C40" s="545"/>
      <c r="D40" s="508" t="s">
        <v>873</v>
      </c>
      <c r="E40" s="605">
        <f>'P&amp;L old'!D43</f>
        <v>0</v>
      </c>
      <c r="F40" s="544">
        <f>'P&amp;L old'!E43</f>
        <v>0</v>
      </c>
    </row>
    <row r="41" spans="1:6" ht="30" customHeight="1" x14ac:dyDescent="0.25">
      <c r="A41" s="511" t="s">
        <v>874</v>
      </c>
      <c r="B41" s="546" t="s">
        <v>1224</v>
      </c>
      <c r="C41" s="545"/>
      <c r="D41" s="508" t="s">
        <v>876</v>
      </c>
      <c r="E41" s="605">
        <f>'P&amp;L old'!D44</f>
        <v>0</v>
      </c>
      <c r="F41" s="544">
        <f>'P&amp;L old'!E44</f>
        <v>0</v>
      </c>
    </row>
    <row r="42" spans="1:6" ht="32.25" customHeight="1" x14ac:dyDescent="0.25">
      <c r="A42" s="511" t="s">
        <v>877</v>
      </c>
      <c r="B42" s="546" t="s">
        <v>1223</v>
      </c>
      <c r="C42" s="545"/>
      <c r="D42" s="508" t="s">
        <v>879</v>
      </c>
      <c r="E42" s="605">
        <f>'P&amp;L old'!D45</f>
        <v>0</v>
      </c>
      <c r="F42" s="544">
        <f>'P&amp;L old'!E45</f>
        <v>0</v>
      </c>
    </row>
    <row r="43" spans="1:6" ht="24" customHeight="1" x14ac:dyDescent="0.25">
      <c r="A43" s="511" t="s">
        <v>880</v>
      </c>
      <c r="B43" s="546" t="s">
        <v>1222</v>
      </c>
      <c r="C43" s="545"/>
      <c r="D43" s="508" t="s">
        <v>882</v>
      </c>
      <c r="E43" s="605">
        <f>'P&amp;L old'!D46</f>
        <v>0</v>
      </c>
      <c r="F43" s="544">
        <f>'P&amp;L old'!E46</f>
        <v>0</v>
      </c>
    </row>
    <row r="44" spans="1:6" ht="26.25" customHeight="1" x14ac:dyDescent="0.25">
      <c r="A44" s="511" t="s">
        <v>883</v>
      </c>
      <c r="B44" s="546" t="s">
        <v>1221</v>
      </c>
      <c r="C44" s="545"/>
      <c r="D44" s="508" t="s">
        <v>885</v>
      </c>
      <c r="E44" s="605">
        <f>'P&amp;L old'!D47</f>
        <v>0</v>
      </c>
      <c r="F44" s="544">
        <f>'P&amp;L old'!E47</f>
        <v>0</v>
      </c>
    </row>
    <row r="45" spans="1:6" ht="24.75" customHeight="1" x14ac:dyDescent="0.25">
      <c r="A45" s="511" t="s">
        <v>886</v>
      </c>
      <c r="B45" s="546" t="s">
        <v>1220</v>
      </c>
      <c r="C45" s="545"/>
      <c r="D45" s="508" t="s">
        <v>888</v>
      </c>
      <c r="E45" s="605">
        <f>'P&amp;L old'!D48</f>
        <v>0</v>
      </c>
      <c r="F45" s="544">
        <f>'P&amp;L old'!E48</f>
        <v>0</v>
      </c>
    </row>
    <row r="46" spans="1:6" ht="27" customHeight="1" x14ac:dyDescent="0.25">
      <c r="A46" s="511" t="s">
        <v>889</v>
      </c>
      <c r="B46" s="546" t="s">
        <v>1219</v>
      </c>
      <c r="C46" s="545"/>
      <c r="D46" s="508" t="s">
        <v>891</v>
      </c>
      <c r="E46" s="605">
        <f>'P&amp;L old'!D49</f>
        <v>0</v>
      </c>
      <c r="F46" s="544">
        <f>'P&amp;L old'!E49</f>
        <v>0</v>
      </c>
    </row>
    <row r="47" spans="1:6" ht="29.25" customHeight="1" x14ac:dyDescent="0.25">
      <c r="A47" s="511" t="s">
        <v>892</v>
      </c>
      <c r="B47" s="546" t="s">
        <v>1218</v>
      </c>
      <c r="C47" s="545"/>
      <c r="D47" s="508" t="s">
        <v>894</v>
      </c>
      <c r="E47" s="605">
        <f>'P&amp;L old'!D50</f>
        <v>0</v>
      </c>
      <c r="F47" s="544">
        <f>'P&amp;L old'!E50</f>
        <v>0</v>
      </c>
    </row>
    <row r="48" spans="1:6" ht="27.75" customHeight="1" x14ac:dyDescent="0.25">
      <c r="A48" s="511" t="s">
        <v>895</v>
      </c>
      <c r="B48" s="546" t="s">
        <v>1217</v>
      </c>
      <c r="C48" s="545"/>
      <c r="D48" s="508" t="s">
        <v>897</v>
      </c>
      <c r="E48" s="605">
        <f>'P&amp;L old'!D51</f>
        <v>0</v>
      </c>
      <c r="F48" s="544">
        <f>'P&amp;L old'!E51</f>
        <v>0</v>
      </c>
    </row>
    <row r="49" spans="1:6" ht="27.75" customHeight="1" x14ac:dyDescent="0.25">
      <c r="A49" s="511" t="s">
        <v>898</v>
      </c>
      <c r="B49" s="546" t="s">
        <v>1216</v>
      </c>
      <c r="C49" s="545"/>
      <c r="D49" s="508" t="s">
        <v>900</v>
      </c>
      <c r="E49" s="605">
        <f>'P&amp;L old'!D52</f>
        <v>0</v>
      </c>
      <c r="F49" s="544">
        <f>'P&amp;L old'!E52</f>
        <v>0</v>
      </c>
    </row>
    <row r="50" spans="1:6" ht="27.75" customHeight="1" x14ac:dyDescent="0.25">
      <c r="A50" s="511" t="s">
        <v>901</v>
      </c>
      <c r="B50" s="546" t="s">
        <v>1215</v>
      </c>
      <c r="C50" s="545"/>
      <c r="D50" s="508" t="s">
        <v>903</v>
      </c>
      <c r="E50" s="605">
        <f>'P&amp;L old'!D53</f>
        <v>0</v>
      </c>
      <c r="F50" s="544">
        <f>'P&amp;L old'!E53</f>
        <v>0</v>
      </c>
    </row>
    <row r="51" spans="1:6" s="541" customFormat="1" ht="44.25" customHeight="1" x14ac:dyDescent="0.25">
      <c r="A51" s="560" t="s">
        <v>844</v>
      </c>
      <c r="B51" s="562" t="s">
        <v>1214</v>
      </c>
      <c r="C51" s="561"/>
      <c r="D51" s="518" t="s">
        <v>905</v>
      </c>
      <c r="E51" s="605">
        <f>'P&amp;L old'!D54</f>
        <v>0</v>
      </c>
      <c r="F51" s="544">
        <f>'P&amp;L old'!E54</f>
        <v>0</v>
      </c>
    </row>
    <row r="52" spans="1:6" s="541" customFormat="1" ht="29.25" customHeight="1" x14ac:dyDescent="0.25">
      <c r="A52" s="560" t="s">
        <v>906</v>
      </c>
      <c r="B52" s="559" t="s">
        <v>1213</v>
      </c>
      <c r="C52" s="558"/>
      <c r="D52" s="518" t="s">
        <v>908</v>
      </c>
      <c r="E52" s="605">
        <f>'P&amp;L old'!D55</f>
        <v>0</v>
      </c>
      <c r="F52" s="544">
        <f>'P&amp;L old'!E55</f>
        <v>0</v>
      </c>
    </row>
    <row r="53" spans="1:6" ht="30.75" customHeight="1" x14ac:dyDescent="0.25">
      <c r="A53" s="511" t="s">
        <v>909</v>
      </c>
      <c r="B53" s="546" t="s">
        <v>1212</v>
      </c>
      <c r="C53" s="545"/>
      <c r="D53" s="508" t="s">
        <v>911</v>
      </c>
      <c r="E53" s="605">
        <f>'P&amp;L old'!D56</f>
        <v>0</v>
      </c>
      <c r="F53" s="544">
        <f>'P&amp;L old'!E56</f>
        <v>0</v>
      </c>
    </row>
    <row r="54" spans="1:6" ht="28.5" customHeight="1" x14ac:dyDescent="0.25">
      <c r="A54" s="553" t="s">
        <v>912</v>
      </c>
      <c r="B54" s="546" t="s">
        <v>1211</v>
      </c>
      <c r="C54" s="545"/>
      <c r="D54" s="508" t="s">
        <v>914</v>
      </c>
      <c r="E54" s="605">
        <f>'P&amp;L old'!D57</f>
        <v>0</v>
      </c>
      <c r="F54" s="544">
        <f>'P&amp;L old'!E57</f>
        <v>0</v>
      </c>
    </row>
    <row r="55" spans="1:6" ht="28.5" customHeight="1" x14ac:dyDescent="0.25">
      <c r="A55" s="511" t="s">
        <v>800</v>
      </c>
      <c r="B55" s="546" t="s">
        <v>1210</v>
      </c>
      <c r="C55" s="545"/>
      <c r="D55" s="508" t="s">
        <v>916</v>
      </c>
      <c r="E55" s="605">
        <f>'P&amp;L old'!D58</f>
        <v>0</v>
      </c>
      <c r="F55" s="544">
        <f>'P&amp;L old'!E58</f>
        <v>0</v>
      </c>
    </row>
    <row r="56" spans="1:6" s="541" customFormat="1" ht="31.5" customHeight="1" x14ac:dyDescent="0.25">
      <c r="A56" s="560" t="s">
        <v>906</v>
      </c>
      <c r="B56" s="559" t="s">
        <v>1209</v>
      </c>
      <c r="C56" s="558"/>
      <c r="D56" s="518" t="s">
        <v>918</v>
      </c>
      <c r="E56" s="605">
        <f>'P&amp;L old'!D59</f>
        <v>0</v>
      </c>
      <c r="F56" s="544">
        <f>'P&amp;L old'!E59</f>
        <v>0</v>
      </c>
    </row>
    <row r="57" spans="1:6" ht="29.25" customHeight="1" x14ac:dyDescent="0.25">
      <c r="A57" s="511" t="s">
        <v>919</v>
      </c>
      <c r="B57" s="546" t="s">
        <v>1208</v>
      </c>
      <c r="C57" s="545"/>
      <c r="D57" s="508" t="s">
        <v>921</v>
      </c>
      <c r="E57" s="605">
        <f>'P&amp;L old'!D60</f>
        <v>0</v>
      </c>
      <c r="F57" s="544">
        <f>'P&amp;L old'!E60</f>
        <v>0</v>
      </c>
    </row>
    <row r="58" spans="1:6" ht="28.5" customHeight="1" x14ac:dyDescent="0.25">
      <c r="A58" s="511" t="s">
        <v>922</v>
      </c>
      <c r="B58" s="546" t="s">
        <v>1207</v>
      </c>
      <c r="C58" s="545"/>
      <c r="D58" s="508" t="s">
        <v>924</v>
      </c>
      <c r="E58" s="605">
        <f>'P&amp;L old'!D61</f>
        <v>0</v>
      </c>
      <c r="F58" s="544">
        <f>'P&amp;L old'!E61</f>
        <v>0</v>
      </c>
    </row>
    <row r="59" spans="1:6" ht="30.75" customHeight="1" thickBot="1" x14ac:dyDescent="0.3">
      <c r="A59" s="517" t="s">
        <v>844</v>
      </c>
      <c r="B59" s="543" t="s">
        <v>1206</v>
      </c>
      <c r="C59" s="542"/>
      <c r="D59" s="516" t="s">
        <v>926</v>
      </c>
      <c r="E59" s="605">
        <f>'P&amp;L old'!D62</f>
        <v>0</v>
      </c>
      <c r="F59" s="544">
        <f>'P&amp;L old'!E62</f>
        <v>0</v>
      </c>
    </row>
    <row r="60" spans="1:6" ht="27.75" customHeight="1" x14ac:dyDescent="0.25">
      <c r="A60" s="557" t="s">
        <v>927</v>
      </c>
      <c r="B60" s="556" t="s">
        <v>1205</v>
      </c>
      <c r="C60" s="555"/>
      <c r="D60" s="554" t="s">
        <v>929</v>
      </c>
      <c r="E60" s="605">
        <f>'P&amp;L old'!D63</f>
        <v>0</v>
      </c>
      <c r="F60" s="544">
        <f>'P&amp;L old'!E63</f>
        <v>0</v>
      </c>
    </row>
    <row r="61" spans="1:6" ht="27.75" customHeight="1" x14ac:dyDescent="0.25">
      <c r="A61" s="553" t="s">
        <v>930</v>
      </c>
      <c r="B61" s="546" t="s">
        <v>1204</v>
      </c>
      <c r="C61" s="545"/>
      <c r="D61" s="508" t="s">
        <v>932</v>
      </c>
      <c r="E61" s="605">
        <f>'P&amp;L old'!D64</f>
        <v>0</v>
      </c>
      <c r="F61" s="544">
        <f>'P&amp;L old'!E64</f>
        <v>0</v>
      </c>
    </row>
    <row r="62" spans="1:6" ht="27.75" customHeight="1" x14ac:dyDescent="0.25">
      <c r="A62" s="511" t="s">
        <v>800</v>
      </c>
      <c r="B62" s="546" t="s">
        <v>1203</v>
      </c>
      <c r="C62" s="545"/>
      <c r="D62" s="508" t="s">
        <v>934</v>
      </c>
      <c r="E62" s="605">
        <f>'P&amp;L old'!D65</f>
        <v>0</v>
      </c>
      <c r="F62" s="544">
        <f>'P&amp;L old'!E65</f>
        <v>0</v>
      </c>
    </row>
    <row r="63" spans="1:6" s="541" customFormat="1" ht="27.75" customHeight="1" x14ac:dyDescent="0.25">
      <c r="A63" s="552" t="s">
        <v>844</v>
      </c>
      <c r="B63" s="551" t="s">
        <v>1202</v>
      </c>
      <c r="C63" s="550"/>
      <c r="D63" s="549" t="s">
        <v>936</v>
      </c>
      <c r="E63" s="605">
        <f>'P&amp;L old'!D66</f>
        <v>0</v>
      </c>
      <c r="F63" s="544">
        <f>'P&amp;L old'!E66</f>
        <v>0</v>
      </c>
    </row>
    <row r="64" spans="1:6" s="541" customFormat="1" ht="27.75" customHeight="1" x14ac:dyDescent="0.25">
      <c r="A64" s="512" t="s">
        <v>937</v>
      </c>
      <c r="B64" s="548" t="s">
        <v>1201</v>
      </c>
      <c r="C64" s="547"/>
      <c r="D64" s="518" t="s">
        <v>939</v>
      </c>
      <c r="E64" s="605">
        <f>'P&amp;L old'!D67</f>
        <v>0</v>
      </c>
      <c r="F64" s="544">
        <f>'P&amp;L old'!E67</f>
        <v>0</v>
      </c>
    </row>
    <row r="65" spans="1:6" ht="27.75" customHeight="1" x14ac:dyDescent="0.25">
      <c r="A65" s="511" t="s">
        <v>940</v>
      </c>
      <c r="B65" s="546" t="s">
        <v>1200</v>
      </c>
      <c r="C65" s="545"/>
      <c r="D65" s="508" t="s">
        <v>942</v>
      </c>
      <c r="E65" s="605">
        <f>'P&amp;L old'!D68</f>
        <v>0</v>
      </c>
      <c r="F65" s="544">
        <f>'P&amp;L old'!E68</f>
        <v>0</v>
      </c>
    </row>
    <row r="66" spans="1:6" s="541" customFormat="1" ht="27.75" customHeight="1" thickBot="1" x14ac:dyDescent="0.3">
      <c r="A66" s="517" t="s">
        <v>937</v>
      </c>
      <c r="B66" s="543" t="s">
        <v>1199</v>
      </c>
      <c r="C66" s="542"/>
      <c r="D66" s="516" t="s">
        <v>944</v>
      </c>
      <c r="E66" s="605">
        <f>'P&amp;L old'!D69</f>
        <v>0</v>
      </c>
      <c r="F66" s="544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N48"/>
  <sheetViews>
    <sheetView showGridLines="0" zoomScale="85" zoomScaleNormal="85" workbookViewId="0">
      <pane xSplit="1" ySplit="4" topLeftCell="V38" activePane="bottomRight" state="frozen"/>
      <selection pane="topRight" activeCell="B1" sqref="B1"/>
      <selection pane="bottomLeft" activeCell="A5" sqref="A5"/>
      <selection pane="bottomRight" activeCell="AF47" sqref="AF47:AN47"/>
    </sheetView>
  </sheetViews>
  <sheetFormatPr defaultRowHeight="15" outlineLevelCol="1" x14ac:dyDescent="0.25"/>
  <cols>
    <col min="1" max="1" width="29.28515625" customWidth="1"/>
    <col min="2" max="10" width="11.28515625" customWidth="1"/>
    <col min="11" max="11" width="9.140625" style="345"/>
    <col min="12" max="19" width="9.140625" style="608" customWidth="1" outlineLevel="1"/>
    <col min="20" max="20" width="18.28515625" style="610" customWidth="1"/>
    <col min="21" max="21" width="9.140625" style="614"/>
    <col min="22" max="22" width="9.140625" style="608" customWidth="1" outlineLevel="1"/>
    <col min="23" max="29" width="9.140625" style="15" customWidth="1" outlineLevel="1"/>
    <col min="30" max="30" width="26.85546875" style="610" customWidth="1"/>
    <col min="31" max="31" width="9.140625" style="610"/>
    <col min="32" max="32" width="9.140625" style="607" customWidth="1" outlineLevel="1"/>
    <col min="33" max="39" width="9.140625" style="15" customWidth="1" outlineLevel="1"/>
    <col min="40" max="40" width="26.7109375" style="610" customWidth="1"/>
  </cols>
  <sheetData>
    <row r="1" spans="1:40" ht="16.5" x14ac:dyDescent="0.3">
      <c r="A1" s="1" t="s">
        <v>39</v>
      </c>
      <c r="L1" s="1029" t="s">
        <v>1020</v>
      </c>
      <c r="M1" s="1030"/>
      <c r="N1" s="1030"/>
      <c r="O1" s="1030"/>
      <c r="P1" s="1030"/>
      <c r="Q1" s="1030"/>
      <c r="R1" s="1030"/>
      <c r="S1" s="1030"/>
      <c r="T1" s="1031"/>
      <c r="V1" s="1029" t="s">
        <v>1021</v>
      </c>
      <c r="W1" s="1030"/>
      <c r="X1" s="1030"/>
      <c r="Y1" s="1030"/>
      <c r="Z1" s="1030"/>
      <c r="AA1" s="1030"/>
      <c r="AB1" s="1030"/>
      <c r="AC1" s="1030"/>
      <c r="AD1" s="1031"/>
      <c r="AF1" s="1029" t="s">
        <v>1022</v>
      </c>
      <c r="AG1" s="1030"/>
      <c r="AH1" s="1030"/>
      <c r="AI1" s="1030"/>
      <c r="AJ1" s="1030"/>
      <c r="AK1" s="1030"/>
      <c r="AL1" s="1030"/>
      <c r="AM1" s="1030"/>
      <c r="AN1" s="1031"/>
    </row>
    <row r="2" spans="1:40" ht="17.25" thickBot="1" x14ac:dyDescent="0.35">
      <c r="A2" s="2" t="s">
        <v>8</v>
      </c>
    </row>
    <row r="3" spans="1:40" ht="16.5" thickTop="1" thickBot="1" x14ac:dyDescent="0.3">
      <c r="A3" s="1025" t="s">
        <v>40</v>
      </c>
      <c r="B3" s="1027" t="s">
        <v>2</v>
      </c>
      <c r="C3" s="1033"/>
      <c r="D3" s="1033"/>
      <c r="E3" s="1033"/>
      <c r="F3" s="1033"/>
      <c r="G3" s="1033"/>
      <c r="H3" s="1033"/>
      <c r="I3" s="1033"/>
      <c r="J3" s="1028"/>
      <c r="K3" s="349"/>
    </row>
    <row r="4" spans="1:40" ht="62.25" customHeight="1" thickTop="1" thickBot="1" x14ac:dyDescent="0.3">
      <c r="A4" s="1032"/>
      <c r="B4" s="7" t="s">
        <v>41</v>
      </c>
      <c r="C4" s="7" t="s">
        <v>42</v>
      </c>
      <c r="D4" s="7" t="s">
        <v>43</v>
      </c>
      <c r="E4" s="7" t="s">
        <v>408</v>
      </c>
      <c r="F4" s="7" t="s">
        <v>44</v>
      </c>
      <c r="G4" s="7" t="s">
        <v>45</v>
      </c>
      <c r="H4" s="7" t="s">
        <v>409</v>
      </c>
      <c r="I4" s="7" t="s">
        <v>46</v>
      </c>
      <c r="J4" s="7" t="s">
        <v>14</v>
      </c>
      <c r="K4" s="341"/>
      <c r="L4" s="56" t="s">
        <v>41</v>
      </c>
      <c r="M4" s="56" t="s">
        <v>42</v>
      </c>
      <c r="N4" s="56" t="s">
        <v>43</v>
      </c>
      <c r="O4" s="56" t="s">
        <v>408</v>
      </c>
      <c r="P4" s="56" t="s">
        <v>44</v>
      </c>
      <c r="Q4" s="56" t="s">
        <v>45</v>
      </c>
      <c r="R4" s="56" t="s">
        <v>409</v>
      </c>
      <c r="S4" s="56" t="s">
        <v>46</v>
      </c>
      <c r="T4" s="56" t="s">
        <v>14</v>
      </c>
      <c r="U4" s="608"/>
      <c r="V4" s="56" t="s">
        <v>41</v>
      </c>
      <c r="W4" s="56" t="s">
        <v>42</v>
      </c>
      <c r="X4" s="56" t="s">
        <v>43</v>
      </c>
      <c r="Y4" s="56" t="s">
        <v>408</v>
      </c>
      <c r="Z4" s="56" t="s">
        <v>44</v>
      </c>
      <c r="AA4" s="56" t="s">
        <v>45</v>
      </c>
      <c r="AB4" s="56" t="s">
        <v>409</v>
      </c>
      <c r="AC4" s="56" t="s">
        <v>46</v>
      </c>
      <c r="AD4" s="56" t="s">
        <v>14</v>
      </c>
      <c r="AF4" s="56" t="s">
        <v>41</v>
      </c>
      <c r="AG4" s="56" t="s">
        <v>42</v>
      </c>
      <c r="AH4" s="56" t="s">
        <v>43</v>
      </c>
      <c r="AI4" s="56" t="s">
        <v>408</v>
      </c>
      <c r="AJ4" s="56" t="s">
        <v>44</v>
      </c>
      <c r="AK4" s="56" t="s">
        <v>45</v>
      </c>
      <c r="AL4" s="56" t="s">
        <v>409</v>
      </c>
      <c r="AM4" s="56" t="s">
        <v>46</v>
      </c>
      <c r="AN4" s="56" t="s">
        <v>14</v>
      </c>
    </row>
    <row r="5" spans="1:40" ht="15" customHeight="1" thickTop="1" thickBot="1" x14ac:dyDescent="0.3">
      <c r="A5" s="38" t="s">
        <v>25</v>
      </c>
      <c r="B5" s="39"/>
      <c r="C5" s="39"/>
      <c r="D5" s="39"/>
      <c r="E5" s="39"/>
      <c r="F5" s="39"/>
      <c r="G5" s="39"/>
      <c r="H5" s="39"/>
      <c r="I5" s="39"/>
      <c r="J5" s="40"/>
      <c r="K5" s="349"/>
    </row>
    <row r="6" spans="1:40" ht="15" customHeight="1" thickTop="1" thickBot="1" x14ac:dyDescent="0.3">
      <c r="A6" s="41" t="s">
        <v>26</v>
      </c>
      <c r="B6" s="19"/>
      <c r="C6" s="19"/>
      <c r="D6" s="19"/>
      <c r="E6" s="19"/>
      <c r="F6" s="42"/>
      <c r="G6" s="19"/>
      <c r="H6" s="19"/>
      <c r="I6" s="19"/>
      <c r="J6" s="12">
        <f>SUM(B6:H6)</f>
        <v>0</v>
      </c>
      <c r="T6" s="609">
        <f>SUM(B6:I6)-J6</f>
        <v>0</v>
      </c>
      <c r="V6" s="622">
        <f>B6-B34</f>
        <v>0</v>
      </c>
      <c r="W6" s="622">
        <f t="shared" ref="W6:AB6" si="0">C6-C34</f>
        <v>0</v>
      </c>
      <c r="X6" s="622">
        <f t="shared" si="0"/>
        <v>0</v>
      </c>
      <c r="Y6" s="622">
        <f t="shared" si="0"/>
        <v>0</v>
      </c>
      <c r="Z6" s="622">
        <f t="shared" si="0"/>
        <v>0</v>
      </c>
      <c r="AA6" s="622">
        <f t="shared" si="0"/>
        <v>0</v>
      </c>
      <c r="AB6" s="622">
        <f t="shared" si="0"/>
        <v>0</v>
      </c>
      <c r="AC6" s="622">
        <f>I6-I34</f>
        <v>0</v>
      </c>
      <c r="AD6" s="609">
        <f>J6-J34</f>
        <v>0</v>
      </c>
    </row>
    <row r="7" spans="1:40" ht="15" customHeight="1" thickBot="1" x14ac:dyDescent="0.3">
      <c r="A7" s="11" t="s">
        <v>27</v>
      </c>
      <c r="B7" s="19"/>
      <c r="C7" s="19"/>
      <c r="D7" s="19"/>
      <c r="E7" s="19"/>
      <c r="F7" s="43"/>
      <c r="G7" s="19"/>
      <c r="H7" s="19"/>
      <c r="I7" s="19"/>
      <c r="J7" s="12">
        <f t="shared" ref="J7:J9" si="1">SUM(B7:H7)</f>
        <v>0</v>
      </c>
      <c r="T7" s="609">
        <f t="shared" ref="T7:T9" si="2">SUM(B7:I7)-J7</f>
        <v>0</v>
      </c>
      <c r="W7" s="608"/>
      <c r="X7" s="608"/>
      <c r="Y7" s="608"/>
      <c r="Z7" s="608"/>
      <c r="AA7" s="608"/>
      <c r="AB7" s="608"/>
      <c r="AC7" s="608"/>
    </row>
    <row r="8" spans="1:40" ht="15" customHeight="1" thickBot="1" x14ac:dyDescent="0.3">
      <c r="A8" s="11" t="s">
        <v>28</v>
      </c>
      <c r="B8" s="19"/>
      <c r="C8" s="19"/>
      <c r="D8" s="19"/>
      <c r="E8" s="19"/>
      <c r="F8" s="43"/>
      <c r="G8" s="19"/>
      <c r="H8" s="19"/>
      <c r="I8" s="19"/>
      <c r="J8" s="12">
        <f t="shared" si="1"/>
        <v>0</v>
      </c>
      <c r="T8" s="609">
        <f t="shared" si="2"/>
        <v>0</v>
      </c>
      <c r="W8" s="608"/>
      <c r="X8" s="608"/>
      <c r="Y8" s="608"/>
      <c r="Z8" s="608"/>
      <c r="AA8" s="608"/>
      <c r="AB8" s="608"/>
      <c r="AC8" s="608"/>
    </row>
    <row r="9" spans="1:40" ht="15" customHeight="1" thickBot="1" x14ac:dyDescent="0.3">
      <c r="A9" s="11" t="s">
        <v>29</v>
      </c>
      <c r="B9" s="19"/>
      <c r="C9" s="19"/>
      <c r="D9" s="19"/>
      <c r="E9" s="19"/>
      <c r="F9" s="43"/>
      <c r="G9" s="19"/>
      <c r="H9" s="19"/>
      <c r="I9" s="19"/>
      <c r="J9" s="12">
        <f t="shared" si="1"/>
        <v>0</v>
      </c>
      <c r="T9" s="609">
        <f t="shared" si="2"/>
        <v>0</v>
      </c>
      <c r="W9" s="608"/>
      <c r="X9" s="608"/>
      <c r="Y9" s="608"/>
      <c r="Z9" s="608"/>
      <c r="AA9" s="608"/>
      <c r="AB9" s="608"/>
      <c r="AC9" s="608"/>
    </row>
    <row r="10" spans="1:40" ht="15" customHeight="1" thickBot="1" x14ac:dyDescent="0.3">
      <c r="A10" s="22" t="s">
        <v>30</v>
      </c>
      <c r="B10" s="23">
        <f>B6+B7-B8+B9</f>
        <v>0</v>
      </c>
      <c r="C10" s="23">
        <f>C6+C7-C8+C9</f>
        <v>0</v>
      </c>
      <c r="D10" s="23">
        <f>D6+D7-D8+D9</f>
        <v>0</v>
      </c>
      <c r="E10" s="23">
        <f t="shared" ref="E10:H10" si="3">E6+E7-E8+E9</f>
        <v>0</v>
      </c>
      <c r="F10" s="23">
        <f t="shared" si="3"/>
        <v>0</v>
      </c>
      <c r="G10" s="23">
        <f t="shared" si="3"/>
        <v>0</v>
      </c>
      <c r="H10" s="23">
        <f t="shared" si="3"/>
        <v>0</v>
      </c>
      <c r="I10" s="23">
        <f>I6+I7-I8+I9</f>
        <v>0</v>
      </c>
      <c r="J10" s="14">
        <f>J6+J7-J8+J9</f>
        <v>0</v>
      </c>
      <c r="L10" s="611">
        <f>B6+B7-B8+B9-B10</f>
        <v>0</v>
      </c>
      <c r="M10" s="622">
        <f t="shared" ref="M10:T10" si="4">C6+C7-C8+C9-C10</f>
        <v>0</v>
      </c>
      <c r="N10" s="622">
        <f t="shared" si="4"/>
        <v>0</v>
      </c>
      <c r="O10" s="622">
        <f t="shared" si="4"/>
        <v>0</v>
      </c>
      <c r="P10" s="622">
        <f t="shared" si="4"/>
        <v>0</v>
      </c>
      <c r="Q10" s="622">
        <f t="shared" si="4"/>
        <v>0</v>
      </c>
      <c r="R10" s="622">
        <f t="shared" si="4"/>
        <v>0</v>
      </c>
      <c r="S10" s="622">
        <f t="shared" si="4"/>
        <v>0</v>
      </c>
      <c r="T10" s="622">
        <f t="shared" si="4"/>
        <v>0</v>
      </c>
      <c r="W10" s="608"/>
      <c r="X10" s="608"/>
      <c r="Y10" s="608"/>
      <c r="Z10" s="608"/>
      <c r="AA10" s="608"/>
      <c r="AB10" s="608"/>
      <c r="AC10" s="608"/>
      <c r="AF10" s="611">
        <f>B10-'BS old'!$D$21</f>
        <v>0</v>
      </c>
      <c r="AG10" s="622">
        <f>C10-'BS old'!$D$22</f>
        <v>0</v>
      </c>
      <c r="AH10" s="622">
        <f>D10-'BS old'!$D$23</f>
        <v>0</v>
      </c>
      <c r="AI10" s="622">
        <f>E10-'BS old'!$D$24</f>
        <v>0</v>
      </c>
      <c r="AJ10" s="622">
        <f>F10-'BS old'!$D$25</f>
        <v>0</v>
      </c>
      <c r="AK10" s="622">
        <f>G10-'BS old'!$D$26</f>
        <v>0</v>
      </c>
      <c r="AL10" s="622">
        <f>H10-'BS old'!$D$27</f>
        <v>0</v>
      </c>
      <c r="AM10" s="622">
        <f>I10-'BS old'!$D$28</f>
        <v>0</v>
      </c>
      <c r="AN10" s="609">
        <f>J10-'BS old'!$D$20</f>
        <v>0</v>
      </c>
    </row>
    <row r="11" spans="1:40" ht="15" customHeight="1" thickTop="1" thickBot="1" x14ac:dyDescent="0.3">
      <c r="A11" s="38" t="s">
        <v>31</v>
      </c>
      <c r="B11" s="39"/>
      <c r="C11" s="39"/>
      <c r="D11" s="39"/>
      <c r="E11" s="39"/>
      <c r="F11" s="39"/>
      <c r="G11" s="39"/>
      <c r="H11" s="39"/>
      <c r="I11" s="39"/>
      <c r="J11" s="40"/>
      <c r="L11" s="607"/>
      <c r="T11" s="609"/>
      <c r="W11" s="608"/>
      <c r="X11" s="608"/>
      <c r="Y11" s="608"/>
      <c r="Z11" s="608"/>
      <c r="AA11" s="608"/>
      <c r="AB11" s="608"/>
      <c r="AC11" s="608"/>
    </row>
    <row r="12" spans="1:40" ht="15" customHeight="1" thickTop="1" thickBot="1" x14ac:dyDescent="0.3">
      <c r="A12" s="41" t="s">
        <v>32</v>
      </c>
      <c r="B12" s="19"/>
      <c r="C12" s="19"/>
      <c r="D12" s="19"/>
      <c r="E12" s="19"/>
      <c r="F12" s="19"/>
      <c r="G12" s="19"/>
      <c r="H12" s="19"/>
      <c r="I12" s="19"/>
      <c r="J12" s="12">
        <f>SUM(B12:H12)</f>
        <v>0</v>
      </c>
      <c r="L12" s="607"/>
      <c r="T12" s="609">
        <f t="shared" ref="T12:T14" si="5">SUM(B12:I12)-J12</f>
        <v>0</v>
      </c>
      <c r="V12" s="622">
        <f>B12-B39</f>
        <v>0</v>
      </c>
      <c r="W12" s="622">
        <f t="shared" ref="W12:AB12" si="6">C12-C39</f>
        <v>0</v>
      </c>
      <c r="X12" s="622">
        <f t="shared" si="6"/>
        <v>0</v>
      </c>
      <c r="Y12" s="622">
        <f t="shared" si="6"/>
        <v>0</v>
      </c>
      <c r="Z12" s="622">
        <f t="shared" si="6"/>
        <v>0</v>
      </c>
      <c r="AA12" s="622">
        <f t="shared" si="6"/>
        <v>0</v>
      </c>
      <c r="AB12" s="622">
        <f t="shared" si="6"/>
        <v>0</v>
      </c>
      <c r="AC12" s="622">
        <f>I12-I39</f>
        <v>0</v>
      </c>
      <c r="AD12" s="609">
        <f>J12-J39</f>
        <v>0</v>
      </c>
    </row>
    <row r="13" spans="1:40" ht="15" customHeight="1" thickBot="1" x14ac:dyDescent="0.3">
      <c r="A13" s="11" t="s">
        <v>27</v>
      </c>
      <c r="B13" s="19"/>
      <c r="C13" s="19"/>
      <c r="D13" s="19"/>
      <c r="E13" s="19"/>
      <c r="F13" s="19"/>
      <c r="G13" s="19"/>
      <c r="H13" s="19"/>
      <c r="I13" s="19"/>
      <c r="J13" s="12">
        <f t="shared" ref="J13:J14" si="7">SUM(B13:H13)</f>
        <v>0</v>
      </c>
      <c r="L13" s="607"/>
      <c r="T13" s="609">
        <f t="shared" si="5"/>
        <v>0</v>
      </c>
      <c r="W13" s="608"/>
      <c r="X13" s="608"/>
      <c r="Y13" s="608"/>
      <c r="Z13" s="608"/>
      <c r="AA13" s="608"/>
      <c r="AB13" s="608"/>
      <c r="AC13" s="608"/>
    </row>
    <row r="14" spans="1:40" ht="15" customHeight="1" thickBot="1" x14ac:dyDescent="0.3">
      <c r="A14" s="11" t="s">
        <v>28</v>
      </c>
      <c r="B14" s="19"/>
      <c r="C14" s="19"/>
      <c r="D14" s="19"/>
      <c r="E14" s="19"/>
      <c r="F14" s="19"/>
      <c r="G14" s="19"/>
      <c r="H14" s="19"/>
      <c r="I14" s="19"/>
      <c r="J14" s="12">
        <f t="shared" si="7"/>
        <v>0</v>
      </c>
      <c r="L14" s="607"/>
      <c r="T14" s="609">
        <f t="shared" si="5"/>
        <v>0</v>
      </c>
      <c r="W14" s="608"/>
      <c r="X14" s="608"/>
      <c r="Y14" s="608"/>
      <c r="Z14" s="608"/>
      <c r="AA14" s="608"/>
      <c r="AB14" s="608"/>
      <c r="AC14" s="608"/>
      <c r="AF14" s="627" t="s">
        <v>1023</v>
      </c>
    </row>
    <row r="15" spans="1:40" ht="15" customHeight="1" thickBot="1" x14ac:dyDescent="0.3">
      <c r="A15" s="22" t="s">
        <v>30</v>
      </c>
      <c r="B15" s="23">
        <f>B12+B13-B14</f>
        <v>0</v>
      </c>
      <c r="C15" s="23">
        <f>C12+C13-C14</f>
        <v>0</v>
      </c>
      <c r="D15" s="23">
        <f t="shared" ref="D15:I15" si="8">D12+D13-D14</f>
        <v>0</v>
      </c>
      <c r="E15" s="23">
        <f t="shared" si="8"/>
        <v>0</v>
      </c>
      <c r="F15" s="23">
        <f t="shared" si="8"/>
        <v>0</v>
      </c>
      <c r="G15" s="23">
        <f t="shared" si="8"/>
        <v>0</v>
      </c>
      <c r="H15" s="23">
        <f t="shared" si="8"/>
        <v>0</v>
      </c>
      <c r="I15" s="23">
        <f t="shared" si="8"/>
        <v>0</v>
      </c>
      <c r="J15" s="14">
        <f>J12+J13-J14</f>
        <v>0</v>
      </c>
      <c r="L15" s="611">
        <f>B12+B13-B14-B15</f>
        <v>0</v>
      </c>
      <c r="M15" s="622">
        <f t="shared" ref="M15:T15" si="9">C12+C13-C14-C15</f>
        <v>0</v>
      </c>
      <c r="N15" s="622">
        <f t="shared" si="9"/>
        <v>0</v>
      </c>
      <c r="O15" s="622">
        <f t="shared" si="9"/>
        <v>0</v>
      </c>
      <c r="P15" s="622">
        <f t="shared" si="9"/>
        <v>0</v>
      </c>
      <c r="Q15" s="622">
        <f t="shared" si="9"/>
        <v>0</v>
      </c>
      <c r="R15" s="622">
        <f t="shared" si="9"/>
        <v>0</v>
      </c>
      <c r="S15" s="622">
        <f t="shared" si="9"/>
        <v>0</v>
      </c>
      <c r="T15" s="622">
        <f t="shared" si="9"/>
        <v>0</v>
      </c>
      <c r="W15" s="608"/>
      <c r="X15" s="608"/>
      <c r="Y15" s="608"/>
      <c r="Z15" s="608"/>
      <c r="AA15" s="608"/>
      <c r="AB15" s="608"/>
      <c r="AC15" s="608"/>
      <c r="AF15" s="611">
        <f>B15+B20-'BS old'!$E$21</f>
        <v>0</v>
      </c>
      <c r="AG15" s="622">
        <f>C15+C20-'BS old'!$E$22</f>
        <v>0</v>
      </c>
      <c r="AH15" s="622">
        <f>D15+D20-'BS old'!$E$23</f>
        <v>0</v>
      </c>
      <c r="AI15" s="622">
        <f>E15+E20-'BS old'!$E$24</f>
        <v>0</v>
      </c>
      <c r="AJ15" s="622">
        <f>F15+F20-'BS old'!$E$25</f>
        <v>0</v>
      </c>
      <c r="AK15" s="622">
        <f>G15+G20-'BS old'!$E$26</f>
        <v>0</v>
      </c>
      <c r="AL15" s="622">
        <f>H15+H20-'BS old'!$E$27</f>
        <v>0</v>
      </c>
      <c r="AM15" s="622">
        <f>I15+I20-'BS old'!$E$28</f>
        <v>0</v>
      </c>
      <c r="AN15" s="609">
        <f>J15+J20-'BS old'!$E$20</f>
        <v>0</v>
      </c>
    </row>
    <row r="16" spans="1:40" ht="15" customHeight="1" thickTop="1" thickBot="1" x14ac:dyDescent="0.3">
      <c r="A16" s="38" t="s">
        <v>33</v>
      </c>
      <c r="B16" s="39"/>
      <c r="C16" s="39"/>
      <c r="D16" s="39"/>
      <c r="E16" s="39"/>
      <c r="F16" s="39"/>
      <c r="G16" s="39"/>
      <c r="H16" s="39"/>
      <c r="I16" s="39"/>
      <c r="J16" s="40"/>
      <c r="L16" s="607"/>
      <c r="T16" s="609"/>
      <c r="W16" s="608"/>
      <c r="X16" s="608"/>
      <c r="Y16" s="608"/>
      <c r="Z16" s="608"/>
      <c r="AA16" s="608"/>
      <c r="AB16" s="608"/>
      <c r="AC16" s="608"/>
      <c r="AG16" s="608"/>
      <c r="AH16" s="608"/>
      <c r="AI16" s="608"/>
      <c r="AJ16" s="608"/>
      <c r="AK16" s="608"/>
      <c r="AL16" s="608"/>
    </row>
    <row r="17" spans="1:40" ht="15" customHeight="1" thickTop="1" thickBot="1" x14ac:dyDescent="0.3">
      <c r="A17" s="41" t="s">
        <v>32</v>
      </c>
      <c r="B17" s="19"/>
      <c r="C17" s="19"/>
      <c r="D17" s="19"/>
      <c r="E17" s="19"/>
      <c r="F17" s="19"/>
      <c r="G17" s="19"/>
      <c r="H17" s="19"/>
      <c r="I17" s="19"/>
      <c r="J17" s="12">
        <f>SUM(B17:H17)</f>
        <v>0</v>
      </c>
      <c r="L17" s="607"/>
      <c r="T17" s="609">
        <f t="shared" ref="T17:T19" si="10">SUM(B17:I17)-J17</f>
        <v>0</v>
      </c>
      <c r="V17" s="622">
        <f>B17-B44</f>
        <v>0</v>
      </c>
      <c r="W17" s="622">
        <f t="shared" ref="W17:AB17" si="11">C17-C44</f>
        <v>0</v>
      </c>
      <c r="X17" s="622">
        <f t="shared" si="11"/>
        <v>0</v>
      </c>
      <c r="Y17" s="622">
        <f t="shared" si="11"/>
        <v>0</v>
      </c>
      <c r="Z17" s="622">
        <f t="shared" si="11"/>
        <v>0</v>
      </c>
      <c r="AA17" s="622">
        <f t="shared" si="11"/>
        <v>0</v>
      </c>
      <c r="AB17" s="622">
        <f t="shared" si="11"/>
        <v>0</v>
      </c>
      <c r="AC17" s="622">
        <f>I17-I44</f>
        <v>0</v>
      </c>
      <c r="AD17" s="609">
        <f>J17-J44</f>
        <v>0</v>
      </c>
      <c r="AG17" s="608"/>
      <c r="AH17" s="608"/>
      <c r="AI17" s="608"/>
      <c r="AJ17" s="608"/>
      <c r="AK17" s="608"/>
      <c r="AL17" s="608"/>
    </row>
    <row r="18" spans="1:40" ht="15" customHeight="1" thickBot="1" x14ac:dyDescent="0.3">
      <c r="A18" s="11" t="s">
        <v>27</v>
      </c>
      <c r="B18" s="19"/>
      <c r="C18" s="19"/>
      <c r="D18" s="19"/>
      <c r="E18" s="19"/>
      <c r="F18" s="19"/>
      <c r="G18" s="19"/>
      <c r="H18" s="19"/>
      <c r="I18" s="19"/>
      <c r="J18" s="12">
        <f t="shared" ref="J18:J19" si="12">SUM(B18:H18)</f>
        <v>0</v>
      </c>
      <c r="L18" s="607"/>
      <c r="T18" s="609">
        <f t="shared" si="10"/>
        <v>0</v>
      </c>
      <c r="W18" s="608"/>
      <c r="X18" s="608"/>
      <c r="Y18" s="608"/>
      <c r="Z18" s="608"/>
      <c r="AA18" s="608"/>
      <c r="AB18" s="608"/>
      <c r="AC18" s="608"/>
      <c r="AG18" s="608"/>
      <c r="AH18" s="608"/>
      <c r="AI18" s="608"/>
      <c r="AJ18" s="608"/>
      <c r="AK18" s="608"/>
      <c r="AL18" s="608"/>
    </row>
    <row r="19" spans="1:40" ht="15" customHeight="1" thickBot="1" x14ac:dyDescent="0.3">
      <c r="A19" s="11" t="s">
        <v>28</v>
      </c>
      <c r="B19" s="19"/>
      <c r="C19" s="19"/>
      <c r="D19" s="19"/>
      <c r="E19" s="19"/>
      <c r="F19" s="19"/>
      <c r="G19" s="19"/>
      <c r="H19" s="19"/>
      <c r="I19" s="19"/>
      <c r="J19" s="12">
        <f t="shared" si="12"/>
        <v>0</v>
      </c>
      <c r="L19" s="607"/>
      <c r="T19" s="609">
        <f t="shared" si="10"/>
        <v>0</v>
      </c>
      <c r="W19" s="608"/>
      <c r="X19" s="608"/>
      <c r="Y19" s="608"/>
      <c r="Z19" s="608"/>
      <c r="AA19" s="608"/>
      <c r="AB19" s="608"/>
      <c r="AC19" s="608"/>
      <c r="AG19" s="608"/>
      <c r="AH19" s="608"/>
      <c r="AI19" s="608"/>
      <c r="AJ19" s="608"/>
      <c r="AK19" s="608"/>
      <c r="AL19" s="608"/>
    </row>
    <row r="20" spans="1:40" ht="15" customHeight="1" thickBot="1" x14ac:dyDescent="0.3">
      <c r="A20" s="22" t="s">
        <v>30</v>
      </c>
      <c r="B20" s="23">
        <f>B17+B18-B19</f>
        <v>0</v>
      </c>
      <c r="C20" s="23">
        <f>C17+C18-C19</f>
        <v>0</v>
      </c>
      <c r="D20" s="23">
        <f t="shared" ref="D20:I20" si="13">D17+D18-D19</f>
        <v>0</v>
      </c>
      <c r="E20" s="23">
        <f t="shared" si="13"/>
        <v>0</v>
      </c>
      <c r="F20" s="23">
        <f t="shared" si="13"/>
        <v>0</v>
      </c>
      <c r="G20" s="23">
        <f t="shared" si="13"/>
        <v>0</v>
      </c>
      <c r="H20" s="23">
        <f t="shared" si="13"/>
        <v>0</v>
      </c>
      <c r="I20" s="23">
        <f t="shared" si="13"/>
        <v>0</v>
      </c>
      <c r="J20" s="14">
        <f>J17+J18-J19</f>
        <v>0</v>
      </c>
      <c r="L20" s="611">
        <f>B17+B18-B19-B20</f>
        <v>0</v>
      </c>
      <c r="M20" s="622">
        <f t="shared" ref="M20:T20" si="14">C17+C18-C19-C20</f>
        <v>0</v>
      </c>
      <c r="N20" s="622">
        <f t="shared" si="14"/>
        <v>0</v>
      </c>
      <c r="O20" s="622">
        <f t="shared" si="14"/>
        <v>0</v>
      </c>
      <c r="P20" s="622">
        <f t="shared" si="14"/>
        <v>0</v>
      </c>
      <c r="Q20" s="622">
        <f t="shared" si="14"/>
        <v>0</v>
      </c>
      <c r="R20" s="622">
        <f t="shared" si="14"/>
        <v>0</v>
      </c>
      <c r="S20" s="622">
        <f t="shared" si="14"/>
        <v>0</v>
      </c>
      <c r="T20" s="622">
        <f t="shared" si="14"/>
        <v>0</v>
      </c>
      <c r="W20" s="608"/>
      <c r="X20" s="608"/>
      <c r="Y20" s="608"/>
      <c r="Z20" s="608"/>
      <c r="AA20" s="608"/>
      <c r="AB20" s="608"/>
      <c r="AC20" s="608"/>
      <c r="AG20" s="608"/>
      <c r="AH20" s="608"/>
      <c r="AI20" s="608"/>
      <c r="AJ20" s="608"/>
      <c r="AK20" s="608"/>
      <c r="AL20" s="608"/>
    </row>
    <row r="21" spans="1:40" ht="15" customHeight="1" thickTop="1" thickBot="1" x14ac:dyDescent="0.3">
      <c r="A21" s="38" t="s">
        <v>34</v>
      </c>
      <c r="B21" s="39"/>
      <c r="C21" s="39"/>
      <c r="D21" s="39"/>
      <c r="E21" s="39"/>
      <c r="F21" s="39"/>
      <c r="G21" s="39"/>
      <c r="H21" s="39"/>
      <c r="I21" s="39"/>
      <c r="J21" s="40"/>
      <c r="L21" s="607"/>
      <c r="T21" s="609"/>
      <c r="W21" s="608"/>
      <c r="X21" s="608"/>
      <c r="Y21" s="608"/>
      <c r="Z21" s="608"/>
      <c r="AA21" s="608"/>
      <c r="AB21" s="608"/>
      <c r="AC21" s="608"/>
      <c r="AG21" s="608"/>
      <c r="AH21" s="608"/>
      <c r="AI21" s="608"/>
      <c r="AJ21" s="608"/>
      <c r="AK21" s="608"/>
      <c r="AL21" s="608"/>
    </row>
    <row r="22" spans="1:40" ht="15" customHeight="1" thickTop="1" thickBot="1" x14ac:dyDescent="0.3">
      <c r="A22" s="41" t="s">
        <v>32</v>
      </c>
      <c r="B22" s="19">
        <f>B6-B12-B17</f>
        <v>0</v>
      </c>
      <c r="C22" s="19">
        <f>C6-C12-C17</f>
        <v>0</v>
      </c>
      <c r="D22" s="19">
        <f t="shared" ref="D22:J22" si="15">D6-D12-D17</f>
        <v>0</v>
      </c>
      <c r="E22" s="19">
        <f t="shared" si="15"/>
        <v>0</v>
      </c>
      <c r="F22" s="19">
        <f t="shared" si="15"/>
        <v>0</v>
      </c>
      <c r="G22" s="19">
        <f t="shared" si="15"/>
        <v>0</v>
      </c>
      <c r="H22" s="19">
        <f t="shared" si="15"/>
        <v>0</v>
      </c>
      <c r="I22" s="19">
        <f t="shared" ref="I22" si="16">I6-I12-I17</f>
        <v>0</v>
      </c>
      <c r="J22" s="12">
        <f t="shared" si="15"/>
        <v>0</v>
      </c>
      <c r="L22" s="611">
        <f>B6-B12-B17-B22</f>
        <v>0</v>
      </c>
      <c r="M22" s="622">
        <f t="shared" ref="M22:S22" si="17">C6-C12-C17-C22</f>
        <v>0</v>
      </c>
      <c r="N22" s="622">
        <f t="shared" si="17"/>
        <v>0</v>
      </c>
      <c r="O22" s="622">
        <f t="shared" si="17"/>
        <v>0</v>
      </c>
      <c r="P22" s="622">
        <f t="shared" si="17"/>
        <v>0</v>
      </c>
      <c r="Q22" s="622">
        <f t="shared" si="17"/>
        <v>0</v>
      </c>
      <c r="R22" s="622">
        <f t="shared" si="17"/>
        <v>0</v>
      </c>
      <c r="S22" s="622">
        <f t="shared" si="17"/>
        <v>0</v>
      </c>
      <c r="T22" s="609">
        <f t="shared" ref="T22:T23" si="18">SUM(B22:I22)-J22</f>
        <v>0</v>
      </c>
      <c r="V22" s="622">
        <f>B22-B47</f>
        <v>0</v>
      </c>
      <c r="W22" s="622">
        <f t="shared" ref="W22:AB22" si="19">C22-C47</f>
        <v>0</v>
      </c>
      <c r="X22" s="622">
        <f t="shared" si="19"/>
        <v>0</v>
      </c>
      <c r="Y22" s="622">
        <f t="shared" si="19"/>
        <v>0</v>
      </c>
      <c r="Z22" s="622">
        <f t="shared" si="19"/>
        <v>0</v>
      </c>
      <c r="AA22" s="622">
        <f t="shared" si="19"/>
        <v>0</v>
      </c>
      <c r="AB22" s="622">
        <f t="shared" si="19"/>
        <v>0</v>
      </c>
      <c r="AC22" s="622">
        <f>I22-I47</f>
        <v>0</v>
      </c>
      <c r="AD22" s="609">
        <f>J22-J47</f>
        <v>0</v>
      </c>
      <c r="AG22" s="608"/>
      <c r="AH22" s="608"/>
      <c r="AI22" s="608"/>
      <c r="AJ22" s="608"/>
      <c r="AK22" s="608"/>
      <c r="AL22" s="608"/>
    </row>
    <row r="23" spans="1:40" ht="15" customHeight="1" thickBot="1" x14ac:dyDescent="0.3">
      <c r="A23" s="22" t="s">
        <v>30</v>
      </c>
      <c r="B23" s="23">
        <f>B10-B15-B20</f>
        <v>0</v>
      </c>
      <c r="C23" s="23">
        <f>C10-C15-C20</f>
        <v>0</v>
      </c>
      <c r="D23" s="23">
        <f t="shared" ref="D23:J23" si="20">D10-D15-D20</f>
        <v>0</v>
      </c>
      <c r="E23" s="23">
        <f t="shared" si="20"/>
        <v>0</v>
      </c>
      <c r="F23" s="23">
        <f t="shared" si="20"/>
        <v>0</v>
      </c>
      <c r="G23" s="23">
        <f t="shared" si="20"/>
        <v>0</v>
      </c>
      <c r="H23" s="23">
        <f t="shared" si="20"/>
        <v>0</v>
      </c>
      <c r="I23" s="23">
        <f t="shared" ref="I23" si="21">I10-I15-I20</f>
        <v>0</v>
      </c>
      <c r="J23" s="14">
        <f t="shared" si="20"/>
        <v>0</v>
      </c>
      <c r="L23" s="611">
        <f>B10-B15-B20-B23</f>
        <v>0</v>
      </c>
      <c r="M23" s="622">
        <f t="shared" ref="M23:S23" si="22">C10-C15-C20-C23</f>
        <v>0</v>
      </c>
      <c r="N23" s="622">
        <f t="shared" si="22"/>
        <v>0</v>
      </c>
      <c r="O23" s="622">
        <f t="shared" si="22"/>
        <v>0</v>
      </c>
      <c r="P23" s="622">
        <f t="shared" si="22"/>
        <v>0</v>
      </c>
      <c r="Q23" s="622">
        <f t="shared" si="22"/>
        <v>0</v>
      </c>
      <c r="R23" s="622">
        <f t="shared" si="22"/>
        <v>0</v>
      </c>
      <c r="S23" s="622">
        <f t="shared" si="22"/>
        <v>0</v>
      </c>
      <c r="T23" s="609">
        <f t="shared" si="18"/>
        <v>0</v>
      </c>
      <c r="AF23" s="611">
        <f>B23-'BS old'!$F$21</f>
        <v>0</v>
      </c>
      <c r="AG23" s="622">
        <f>C23-'BS old'!$F$22</f>
        <v>0</v>
      </c>
      <c r="AH23" s="622">
        <f>D23-'BS old'!$F$23</f>
        <v>0</v>
      </c>
      <c r="AI23" s="622">
        <f>E23-'BS old'!$F$24</f>
        <v>0</v>
      </c>
      <c r="AJ23" s="622">
        <f>F23-'BS old'!$F$25</f>
        <v>0</v>
      </c>
      <c r="AK23" s="622">
        <f>G23-'BS old'!$F$26</f>
        <v>0</v>
      </c>
      <c r="AL23" s="622">
        <f>H23-'BS old'!$F$27</f>
        <v>0</v>
      </c>
      <c r="AM23" s="622">
        <f>I23-'BS old'!$F$28</f>
        <v>0</v>
      </c>
      <c r="AN23" s="609">
        <f>J23-'BS old'!$F$20</f>
        <v>0</v>
      </c>
    </row>
    <row r="24" spans="1:40" ht="15.75" thickTop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4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40" ht="15.75" thickBot="1" x14ac:dyDescent="0.3">
      <c r="A26" s="17" t="s">
        <v>15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40" ht="16.5" customHeight="1" thickTop="1" thickBot="1" x14ac:dyDescent="0.3">
      <c r="A27" s="1025" t="s">
        <v>40</v>
      </c>
      <c r="B27" s="1034" t="s">
        <v>3</v>
      </c>
      <c r="C27" s="1035"/>
      <c r="D27" s="1035"/>
      <c r="E27" s="1035"/>
      <c r="F27" s="1035"/>
      <c r="G27" s="1035"/>
      <c r="H27" s="1035"/>
      <c r="I27" s="1035"/>
      <c r="J27" s="1036"/>
      <c r="K27" s="349"/>
    </row>
    <row r="28" spans="1:40" ht="62.25" customHeight="1" thickTop="1" thickBot="1" x14ac:dyDescent="0.3">
      <c r="A28" s="1026"/>
      <c r="B28" s="7" t="s">
        <v>41</v>
      </c>
      <c r="C28" s="7" t="s">
        <v>42</v>
      </c>
      <c r="D28" s="7" t="s">
        <v>43</v>
      </c>
      <c r="E28" s="7" t="s">
        <v>408</v>
      </c>
      <c r="F28" s="7" t="s">
        <v>44</v>
      </c>
      <c r="G28" s="7" t="s">
        <v>45</v>
      </c>
      <c r="H28" s="7" t="s">
        <v>409</v>
      </c>
      <c r="I28" s="7" t="s">
        <v>46</v>
      </c>
      <c r="J28" s="7" t="s">
        <v>14</v>
      </c>
    </row>
    <row r="29" spans="1:40" ht="15" customHeight="1" thickTop="1" thickBot="1" x14ac:dyDescent="0.3">
      <c r="A29" s="38" t="s">
        <v>25</v>
      </c>
      <c r="B29" s="39"/>
      <c r="C29" s="39"/>
      <c r="D29" s="39"/>
      <c r="E29" s="39"/>
      <c r="F29" s="39"/>
      <c r="G29" s="39"/>
      <c r="H29" s="39"/>
      <c r="I29" s="39"/>
      <c r="J29" s="40"/>
      <c r="K29" s="349"/>
    </row>
    <row r="30" spans="1:40" ht="15" customHeight="1" thickTop="1" thickBot="1" x14ac:dyDescent="0.3">
      <c r="A30" s="41" t="s">
        <v>26</v>
      </c>
      <c r="B30" s="19"/>
      <c r="C30" s="19"/>
      <c r="D30" s="19"/>
      <c r="E30" s="19"/>
      <c r="F30" s="42"/>
      <c r="G30" s="19"/>
      <c r="H30" s="19"/>
      <c r="I30" s="19"/>
      <c r="J30" s="12">
        <f>SUM(B30:H30)</f>
        <v>0</v>
      </c>
      <c r="T30" s="609">
        <f>SUM(B30:I30)-J30</f>
        <v>0</v>
      </c>
    </row>
    <row r="31" spans="1:40" ht="15" customHeight="1" thickBot="1" x14ac:dyDescent="0.3">
      <c r="A31" s="11" t="s">
        <v>27</v>
      </c>
      <c r="B31" s="19"/>
      <c r="C31" s="19"/>
      <c r="D31" s="19"/>
      <c r="E31" s="19"/>
      <c r="F31" s="43"/>
      <c r="G31" s="19"/>
      <c r="H31" s="19"/>
      <c r="I31" s="19"/>
      <c r="J31" s="12">
        <f t="shared" ref="J31:J33" si="23">SUM(B31:H31)</f>
        <v>0</v>
      </c>
      <c r="T31" s="609">
        <f t="shared" ref="T31:T33" si="24">SUM(B31:I31)-J31</f>
        <v>0</v>
      </c>
    </row>
    <row r="32" spans="1:40" ht="15" customHeight="1" thickBot="1" x14ac:dyDescent="0.3">
      <c r="A32" s="11" t="s">
        <v>28</v>
      </c>
      <c r="B32" s="19"/>
      <c r="C32" s="19"/>
      <c r="D32" s="19"/>
      <c r="E32" s="19"/>
      <c r="F32" s="43"/>
      <c r="G32" s="19"/>
      <c r="H32" s="19"/>
      <c r="I32" s="19"/>
      <c r="J32" s="12">
        <f t="shared" si="23"/>
        <v>0</v>
      </c>
      <c r="T32" s="609">
        <f t="shared" si="24"/>
        <v>0</v>
      </c>
    </row>
    <row r="33" spans="1:40" ht="15" customHeight="1" thickBot="1" x14ac:dyDescent="0.3">
      <c r="A33" s="11" t="s">
        <v>29</v>
      </c>
      <c r="B33" s="19"/>
      <c r="C33" s="19"/>
      <c r="D33" s="19"/>
      <c r="E33" s="19"/>
      <c r="F33" s="43"/>
      <c r="G33" s="19"/>
      <c r="H33" s="19"/>
      <c r="I33" s="19"/>
      <c r="J33" s="12">
        <f t="shared" si="23"/>
        <v>0</v>
      </c>
      <c r="T33" s="609">
        <f t="shared" si="24"/>
        <v>0</v>
      </c>
    </row>
    <row r="34" spans="1:40" ht="15" customHeight="1" thickBot="1" x14ac:dyDescent="0.3">
      <c r="A34" s="22" t="s">
        <v>30</v>
      </c>
      <c r="B34" s="23">
        <f>B30+B31-B32+B33</f>
        <v>0</v>
      </c>
      <c r="C34" s="23">
        <f>C30+C31-C32+C33</f>
        <v>0</v>
      </c>
      <c r="D34" s="23">
        <f>D30+D31-D32+D33</f>
        <v>0</v>
      </c>
      <c r="E34" s="23">
        <f t="shared" ref="E34:H34" si="25">E30+E31-E32+E33</f>
        <v>0</v>
      </c>
      <c r="F34" s="23">
        <f t="shared" si="25"/>
        <v>0</v>
      </c>
      <c r="G34" s="23">
        <f t="shared" si="25"/>
        <v>0</v>
      </c>
      <c r="H34" s="23">
        <f t="shared" si="25"/>
        <v>0</v>
      </c>
      <c r="I34" s="23">
        <f>I30+I31-I32+I33</f>
        <v>0</v>
      </c>
      <c r="J34" s="14">
        <f>J30+J31-J32+J33</f>
        <v>0</v>
      </c>
      <c r="L34" s="611">
        <f>B30+B31-B32+B33-B34</f>
        <v>0</v>
      </c>
      <c r="M34" s="622">
        <f t="shared" ref="M34:T34" si="26">C30+C31-C32+C33-C34</f>
        <v>0</v>
      </c>
      <c r="N34" s="622">
        <f t="shared" si="26"/>
        <v>0</v>
      </c>
      <c r="O34" s="622">
        <f t="shared" si="26"/>
        <v>0</v>
      </c>
      <c r="P34" s="622">
        <f t="shared" si="26"/>
        <v>0</v>
      </c>
      <c r="Q34" s="622">
        <f t="shared" si="26"/>
        <v>0</v>
      </c>
      <c r="R34" s="622">
        <f t="shared" si="26"/>
        <v>0</v>
      </c>
      <c r="S34" s="622">
        <f t="shared" si="26"/>
        <v>0</v>
      </c>
      <c r="T34" s="622">
        <f t="shared" si="26"/>
        <v>0</v>
      </c>
    </row>
    <row r="35" spans="1:40" ht="15" customHeight="1" thickTop="1" thickBot="1" x14ac:dyDescent="0.3">
      <c r="A35" s="38" t="s">
        <v>31</v>
      </c>
      <c r="B35" s="39"/>
      <c r="C35" s="39"/>
      <c r="D35" s="39"/>
      <c r="E35" s="39"/>
      <c r="F35" s="39"/>
      <c r="G35" s="39"/>
      <c r="H35" s="39"/>
      <c r="I35" s="39"/>
      <c r="J35" s="40"/>
      <c r="L35" s="607"/>
      <c r="T35" s="609"/>
    </row>
    <row r="36" spans="1:40" ht="15" customHeight="1" thickTop="1" thickBot="1" x14ac:dyDescent="0.3">
      <c r="A36" s="41" t="s">
        <v>32</v>
      </c>
      <c r="B36" s="19"/>
      <c r="C36" s="19"/>
      <c r="D36" s="19"/>
      <c r="E36" s="19"/>
      <c r="F36" s="19"/>
      <c r="G36" s="19"/>
      <c r="H36" s="19"/>
      <c r="I36" s="19"/>
      <c r="J36" s="12">
        <f>SUM(B36:H36)</f>
        <v>0</v>
      </c>
      <c r="L36" s="607"/>
      <c r="T36" s="609">
        <f t="shared" ref="T36:T38" si="27">SUM(B36:I36)-J36</f>
        <v>0</v>
      </c>
    </row>
    <row r="37" spans="1:40" ht="15" customHeight="1" thickBot="1" x14ac:dyDescent="0.3">
      <c r="A37" s="11" t="s">
        <v>27</v>
      </c>
      <c r="B37" s="19"/>
      <c r="C37" s="19"/>
      <c r="D37" s="19"/>
      <c r="E37" s="19"/>
      <c r="F37" s="19"/>
      <c r="G37" s="19"/>
      <c r="H37" s="19"/>
      <c r="I37" s="19"/>
      <c r="J37" s="12">
        <f t="shared" ref="J37:J38" si="28">SUM(B37:H37)</f>
        <v>0</v>
      </c>
      <c r="L37" s="607"/>
      <c r="T37" s="609">
        <f t="shared" si="27"/>
        <v>0</v>
      </c>
    </row>
    <row r="38" spans="1:40" ht="15" customHeight="1" thickBot="1" x14ac:dyDescent="0.3">
      <c r="A38" s="11" t="s">
        <v>28</v>
      </c>
      <c r="B38" s="19"/>
      <c r="C38" s="19"/>
      <c r="D38" s="19"/>
      <c r="E38" s="19"/>
      <c r="F38" s="19"/>
      <c r="G38" s="19"/>
      <c r="H38" s="19"/>
      <c r="I38" s="19"/>
      <c r="J38" s="12">
        <f t="shared" si="28"/>
        <v>0</v>
      </c>
      <c r="L38" s="607"/>
      <c r="T38" s="609">
        <f t="shared" si="27"/>
        <v>0</v>
      </c>
    </row>
    <row r="39" spans="1:40" ht="15" customHeight="1" thickBot="1" x14ac:dyDescent="0.3">
      <c r="A39" s="22" t="s">
        <v>30</v>
      </c>
      <c r="B39" s="23">
        <f>B36+B37-B38</f>
        <v>0</v>
      </c>
      <c r="C39" s="23">
        <f>C36+C37-C38</f>
        <v>0</v>
      </c>
      <c r="D39" s="23">
        <f t="shared" ref="D39:I39" si="29">D36+D37-D38</f>
        <v>0</v>
      </c>
      <c r="E39" s="23">
        <f t="shared" si="29"/>
        <v>0</v>
      </c>
      <c r="F39" s="23">
        <f t="shared" si="29"/>
        <v>0</v>
      </c>
      <c r="G39" s="23">
        <f t="shared" si="29"/>
        <v>0</v>
      </c>
      <c r="H39" s="23">
        <f t="shared" si="29"/>
        <v>0</v>
      </c>
      <c r="I39" s="23">
        <f t="shared" si="29"/>
        <v>0</v>
      </c>
      <c r="J39" s="14">
        <f>J36+J37-J38</f>
        <v>0</v>
      </c>
      <c r="L39" s="611">
        <f>B36+B37-B38-B39</f>
        <v>0</v>
      </c>
      <c r="M39" s="622">
        <f t="shared" ref="M39:T39" si="30">C36+C37-C38-C39</f>
        <v>0</v>
      </c>
      <c r="N39" s="622">
        <f t="shared" si="30"/>
        <v>0</v>
      </c>
      <c r="O39" s="622">
        <f t="shared" si="30"/>
        <v>0</v>
      </c>
      <c r="P39" s="622">
        <f t="shared" si="30"/>
        <v>0</v>
      </c>
      <c r="Q39" s="622">
        <f t="shared" si="30"/>
        <v>0</v>
      </c>
      <c r="R39" s="622">
        <f t="shared" si="30"/>
        <v>0</v>
      </c>
      <c r="S39" s="622">
        <f t="shared" si="30"/>
        <v>0</v>
      </c>
      <c r="T39" s="622">
        <f t="shared" si="30"/>
        <v>0</v>
      </c>
    </row>
    <row r="40" spans="1:40" ht="15" customHeight="1" thickTop="1" thickBot="1" x14ac:dyDescent="0.3">
      <c r="A40" s="38" t="s">
        <v>33</v>
      </c>
      <c r="B40" s="39"/>
      <c r="C40" s="39"/>
      <c r="D40" s="39"/>
      <c r="E40" s="39"/>
      <c r="F40" s="39"/>
      <c r="G40" s="39"/>
      <c r="H40" s="39"/>
      <c r="I40" s="39"/>
      <c r="J40" s="40"/>
      <c r="L40" s="607"/>
      <c r="T40" s="609"/>
    </row>
    <row r="41" spans="1:40" ht="15" customHeight="1" thickTop="1" thickBot="1" x14ac:dyDescent="0.3">
      <c r="A41" s="41" t="s">
        <v>32</v>
      </c>
      <c r="B41" s="19"/>
      <c r="C41" s="19"/>
      <c r="D41" s="19"/>
      <c r="E41" s="19"/>
      <c r="F41" s="19"/>
      <c r="G41" s="19"/>
      <c r="H41" s="19"/>
      <c r="I41" s="19"/>
      <c r="J41" s="12">
        <f>SUM(B41:H41)</f>
        <v>0</v>
      </c>
      <c r="L41" s="607"/>
      <c r="T41" s="609">
        <f t="shared" ref="T41:T43" si="31">SUM(B41:I41)-J41</f>
        <v>0</v>
      </c>
    </row>
    <row r="42" spans="1:40" ht="15" customHeight="1" thickBot="1" x14ac:dyDescent="0.3">
      <c r="A42" s="11" t="s">
        <v>27</v>
      </c>
      <c r="B42" s="19"/>
      <c r="C42" s="19"/>
      <c r="D42" s="19"/>
      <c r="E42" s="19"/>
      <c r="F42" s="19"/>
      <c r="G42" s="19"/>
      <c r="H42" s="19"/>
      <c r="I42" s="19"/>
      <c r="J42" s="12">
        <f t="shared" ref="J42:J43" si="32">SUM(B42:H42)</f>
        <v>0</v>
      </c>
      <c r="L42" s="607"/>
      <c r="T42" s="609">
        <f t="shared" si="31"/>
        <v>0</v>
      </c>
    </row>
    <row r="43" spans="1:40" ht="15" customHeight="1" thickBot="1" x14ac:dyDescent="0.3">
      <c r="A43" s="11" t="s">
        <v>28</v>
      </c>
      <c r="B43" s="19"/>
      <c r="C43" s="19"/>
      <c r="D43" s="19"/>
      <c r="E43" s="19"/>
      <c r="F43" s="19"/>
      <c r="G43" s="19"/>
      <c r="H43" s="19"/>
      <c r="I43" s="19"/>
      <c r="J43" s="12">
        <f t="shared" si="32"/>
        <v>0</v>
      </c>
      <c r="L43" s="607"/>
      <c r="T43" s="609">
        <f t="shared" si="31"/>
        <v>0</v>
      </c>
    </row>
    <row r="44" spans="1:40" ht="15" customHeight="1" thickBot="1" x14ac:dyDescent="0.3">
      <c r="A44" s="22" t="s">
        <v>30</v>
      </c>
      <c r="B44" s="23">
        <f>B41+B42-B43</f>
        <v>0</v>
      </c>
      <c r="C44" s="23">
        <f>C41+C42-C43</f>
        <v>0</v>
      </c>
      <c r="D44" s="23">
        <f t="shared" ref="D44:I44" si="33">D41+D42-D43</f>
        <v>0</v>
      </c>
      <c r="E44" s="23">
        <f t="shared" si="33"/>
        <v>0</v>
      </c>
      <c r="F44" s="23">
        <f t="shared" si="33"/>
        <v>0</v>
      </c>
      <c r="G44" s="23">
        <f t="shared" si="33"/>
        <v>0</v>
      </c>
      <c r="H44" s="23">
        <f t="shared" si="33"/>
        <v>0</v>
      </c>
      <c r="I44" s="23">
        <f t="shared" si="33"/>
        <v>0</v>
      </c>
      <c r="J44" s="14">
        <f>J41+J42-J43</f>
        <v>0</v>
      </c>
      <c r="L44" s="611">
        <f>B41+B42-B43-B44</f>
        <v>0</v>
      </c>
      <c r="M44" s="622">
        <f t="shared" ref="M44:T44" si="34">C41+C42-C43-C44</f>
        <v>0</v>
      </c>
      <c r="N44" s="622">
        <f t="shared" si="34"/>
        <v>0</v>
      </c>
      <c r="O44" s="622">
        <f t="shared" si="34"/>
        <v>0</v>
      </c>
      <c r="P44" s="622">
        <f t="shared" si="34"/>
        <v>0</v>
      </c>
      <c r="Q44" s="622">
        <f t="shared" si="34"/>
        <v>0</v>
      </c>
      <c r="R44" s="622">
        <f t="shared" si="34"/>
        <v>0</v>
      </c>
      <c r="S44" s="622">
        <f t="shared" si="34"/>
        <v>0</v>
      </c>
      <c r="T44" s="622">
        <f t="shared" si="34"/>
        <v>0</v>
      </c>
    </row>
    <row r="45" spans="1:40" ht="15" customHeight="1" thickTop="1" thickBot="1" x14ac:dyDescent="0.3">
      <c r="A45" s="38" t="s">
        <v>34</v>
      </c>
      <c r="B45" s="39"/>
      <c r="C45" s="39"/>
      <c r="D45" s="39"/>
      <c r="E45" s="39"/>
      <c r="F45" s="39"/>
      <c r="G45" s="39"/>
      <c r="H45" s="39"/>
      <c r="I45" s="39"/>
      <c r="J45" s="40"/>
      <c r="L45" s="607"/>
      <c r="T45" s="609"/>
    </row>
    <row r="46" spans="1:40" ht="15" customHeight="1" thickTop="1" thickBot="1" x14ac:dyDescent="0.3">
      <c r="A46" s="41" t="s">
        <v>32</v>
      </c>
      <c r="B46" s="19">
        <f>B30-B36-B41</f>
        <v>0</v>
      </c>
      <c r="C46" s="19">
        <f t="shared" ref="C46:J46" si="35">C30-C36-C41</f>
        <v>0</v>
      </c>
      <c r="D46" s="19">
        <f t="shared" si="35"/>
        <v>0</v>
      </c>
      <c r="E46" s="19">
        <f t="shared" si="35"/>
        <v>0</v>
      </c>
      <c r="F46" s="19">
        <f t="shared" si="35"/>
        <v>0</v>
      </c>
      <c r="G46" s="19">
        <f t="shared" si="35"/>
        <v>0</v>
      </c>
      <c r="H46" s="19">
        <f t="shared" si="35"/>
        <v>0</v>
      </c>
      <c r="I46" s="19">
        <f t="shared" si="35"/>
        <v>0</v>
      </c>
      <c r="J46" s="12">
        <f t="shared" si="35"/>
        <v>0</v>
      </c>
      <c r="L46" s="611">
        <f>B30-B36-B41-B46</f>
        <v>0</v>
      </c>
      <c r="M46" s="622">
        <f t="shared" ref="M46:S46" si="36">C30-C36-C41-C46</f>
        <v>0</v>
      </c>
      <c r="N46" s="622">
        <f t="shared" si="36"/>
        <v>0</v>
      </c>
      <c r="O46" s="622">
        <f t="shared" si="36"/>
        <v>0</v>
      </c>
      <c r="P46" s="622">
        <f t="shared" si="36"/>
        <v>0</v>
      </c>
      <c r="Q46" s="622">
        <f t="shared" si="36"/>
        <v>0</v>
      </c>
      <c r="R46" s="622">
        <f t="shared" si="36"/>
        <v>0</v>
      </c>
      <c r="S46" s="622">
        <f t="shared" si="36"/>
        <v>0</v>
      </c>
      <c r="T46" s="609">
        <f t="shared" ref="T46:T47" si="37">SUM(B46:I46)-J46</f>
        <v>0</v>
      </c>
    </row>
    <row r="47" spans="1:40" ht="15" customHeight="1" thickBot="1" x14ac:dyDescent="0.3">
      <c r="A47" s="22" t="s">
        <v>30</v>
      </c>
      <c r="B47" s="23">
        <f>B34-B39-B44</f>
        <v>0</v>
      </c>
      <c r="C47" s="23">
        <f t="shared" ref="C47:J47" si="38">C34-C39-C44</f>
        <v>0</v>
      </c>
      <c r="D47" s="23">
        <f t="shared" si="38"/>
        <v>0</v>
      </c>
      <c r="E47" s="23">
        <f t="shared" si="38"/>
        <v>0</v>
      </c>
      <c r="F47" s="23">
        <f t="shared" si="38"/>
        <v>0</v>
      </c>
      <c r="G47" s="23">
        <f t="shared" si="38"/>
        <v>0</v>
      </c>
      <c r="H47" s="23">
        <f t="shared" si="38"/>
        <v>0</v>
      </c>
      <c r="I47" s="23">
        <f t="shared" si="38"/>
        <v>0</v>
      </c>
      <c r="J47" s="14">
        <f t="shared" si="38"/>
        <v>0</v>
      </c>
      <c r="L47" s="611">
        <f>B34-B39-B44-B47</f>
        <v>0</v>
      </c>
      <c r="M47" s="622">
        <f t="shared" ref="M47:S47" si="39">C34-C39-C44-C47</f>
        <v>0</v>
      </c>
      <c r="N47" s="622">
        <f t="shared" si="39"/>
        <v>0</v>
      </c>
      <c r="O47" s="622">
        <f t="shared" si="39"/>
        <v>0</v>
      </c>
      <c r="P47" s="622">
        <f t="shared" si="39"/>
        <v>0</v>
      </c>
      <c r="Q47" s="622">
        <f t="shared" si="39"/>
        <v>0</v>
      </c>
      <c r="R47" s="622">
        <f t="shared" si="39"/>
        <v>0</v>
      </c>
      <c r="S47" s="622">
        <f t="shared" si="39"/>
        <v>0</v>
      </c>
      <c r="T47" s="609">
        <f t="shared" si="37"/>
        <v>0</v>
      </c>
      <c r="AF47" s="611">
        <f>B47-'BS old'!$G$21</f>
        <v>0</v>
      </c>
      <c r="AG47" s="622">
        <f>C47-'BS old'!$G$22</f>
        <v>0</v>
      </c>
      <c r="AH47" s="622">
        <f>D47-'BS old'!$G$23</f>
        <v>0</v>
      </c>
      <c r="AI47" s="622">
        <f>E47-'BS old'!$G$24</f>
        <v>0</v>
      </c>
      <c r="AJ47" s="622">
        <f>F47-'BS old'!$G$25</f>
        <v>0</v>
      </c>
      <c r="AK47" s="622">
        <f>G47-'BS old'!$G$26</f>
        <v>0</v>
      </c>
      <c r="AL47" s="622">
        <f>H47-'BS old'!$G$27</f>
        <v>0</v>
      </c>
      <c r="AM47" s="622">
        <f>I47-'BS old'!$G$28</f>
        <v>0</v>
      </c>
      <c r="AN47" s="609">
        <f>J47-'BS old'!$G$20</f>
        <v>0</v>
      </c>
    </row>
    <row r="48" spans="1:40" ht="15.75" thickTop="1" x14ac:dyDescent="0.25"/>
  </sheetData>
  <mergeCells count="7">
    <mergeCell ref="V1:AD1"/>
    <mergeCell ref="AF1:AN1"/>
    <mergeCell ref="A3:A4"/>
    <mergeCell ref="A27:A28"/>
    <mergeCell ref="B27:J27"/>
    <mergeCell ref="B3:J3"/>
    <mergeCell ref="L1:T1"/>
  </mergeCells>
  <conditionalFormatting sqref="L6:T23 V6:AD22 AF10:AN29">
    <cfRule type="cellIs" dxfId="247" priority="57" operator="lessThan">
      <formula>0</formula>
    </cfRule>
    <cfRule type="cellIs" dxfId="246" priority="58" operator="greaterThan">
      <formula>0</formula>
    </cfRule>
  </conditionalFormatting>
  <conditionalFormatting sqref="L30:T47">
    <cfRule type="cellIs" dxfId="245" priority="55" operator="lessThan">
      <formula>0</formula>
    </cfRule>
    <cfRule type="cellIs" dxfId="244" priority="56" operator="greaterThan">
      <formula>0</formula>
    </cfRule>
  </conditionalFormatting>
  <conditionalFormatting sqref="AF30:AN47">
    <cfRule type="cellIs" dxfId="243" priority="51" operator="lessThan">
      <formula>0</formula>
    </cfRule>
    <cfRule type="cellIs" dxfId="242" priority="52" operator="greaterThan">
      <formula>0</formula>
    </cfRule>
  </conditionalFormatting>
  <conditionalFormatting sqref="L30:T47">
    <cfRule type="cellIs" dxfId="241" priority="49" operator="lessThan">
      <formula>0</formula>
    </cfRule>
    <cfRule type="cellIs" dxfId="240" priority="50" operator="greaterThan">
      <formula>0</formula>
    </cfRule>
  </conditionalFormatting>
  <conditionalFormatting sqref="L6:T23">
    <cfRule type="cellIs" dxfId="239" priority="47" operator="lessThan">
      <formula>0</formula>
    </cfRule>
    <cfRule type="cellIs" dxfId="238" priority="48" operator="greaterThan">
      <formula>0</formula>
    </cfRule>
  </conditionalFormatting>
  <conditionalFormatting sqref="L30:T47">
    <cfRule type="cellIs" dxfId="237" priority="45" operator="lessThan">
      <formula>0</formula>
    </cfRule>
    <cfRule type="cellIs" dxfId="236" priority="46" operator="greaterThan">
      <formula>0</formula>
    </cfRule>
  </conditionalFormatting>
  <conditionalFormatting sqref="L30:T47">
    <cfRule type="cellIs" dxfId="235" priority="43" operator="lessThan">
      <formula>0</formula>
    </cfRule>
    <cfRule type="cellIs" dxfId="234" priority="44" operator="greaterThan">
      <formula>0</formula>
    </cfRule>
  </conditionalFormatting>
  <conditionalFormatting sqref="M10:T10 L15:T15 L20:T20 M11:S14 L10:L14 L16:S19 L21:S23">
    <cfRule type="cellIs" dxfId="233" priority="41" operator="lessThan">
      <formula>0</formula>
    </cfRule>
    <cfRule type="cellIs" dxfId="232" priority="42" operator="greaterThan">
      <formula>0</formula>
    </cfRule>
  </conditionalFormatting>
  <conditionalFormatting sqref="T10">
    <cfRule type="cellIs" dxfId="231" priority="39" operator="lessThan">
      <formula>0</formula>
    </cfRule>
    <cfRule type="cellIs" dxfId="230" priority="40" operator="greaterThan">
      <formula>0</formula>
    </cfRule>
  </conditionalFormatting>
  <conditionalFormatting sqref="T1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T20">
    <cfRule type="cellIs" dxfId="227" priority="35" operator="lessThan">
      <formula>0</formula>
    </cfRule>
    <cfRule type="cellIs" dxfId="226" priority="36" operator="greaterThan">
      <formula>0</formula>
    </cfRule>
  </conditionalFormatting>
  <conditionalFormatting sqref="T10">
    <cfRule type="cellIs" dxfId="225" priority="33" operator="lessThan">
      <formula>0</formula>
    </cfRule>
    <cfRule type="cellIs" dxfId="224" priority="34" operator="greaterThan">
      <formula>0</formula>
    </cfRule>
  </conditionalFormatting>
  <conditionalFormatting sqref="T15">
    <cfRule type="cellIs" dxfId="223" priority="31" operator="lessThan">
      <formula>0</formula>
    </cfRule>
    <cfRule type="cellIs" dxfId="222" priority="32" operator="greaterThan">
      <formula>0</formula>
    </cfRule>
  </conditionalFormatting>
  <conditionalFormatting sqref="T15">
    <cfRule type="cellIs" dxfId="221" priority="29" operator="lessThan">
      <formula>0</formula>
    </cfRule>
    <cfRule type="cellIs" dxfId="220" priority="30" operator="greaterThan">
      <formula>0</formula>
    </cfRule>
  </conditionalFormatting>
  <conditionalFormatting sqref="T20">
    <cfRule type="cellIs" dxfId="219" priority="27" operator="lessThan">
      <formula>0</formula>
    </cfRule>
    <cfRule type="cellIs" dxfId="218" priority="28" operator="greaterThan">
      <formula>0</formula>
    </cfRule>
  </conditionalFormatting>
  <conditionalFormatting sqref="T20">
    <cfRule type="cellIs" dxfId="217" priority="25" operator="lessThan">
      <formula>0</formula>
    </cfRule>
    <cfRule type="cellIs" dxfId="216" priority="26" operator="greaterThan">
      <formula>0</formula>
    </cfRule>
  </conditionalFormatting>
  <conditionalFormatting sqref="T20">
    <cfRule type="cellIs" dxfId="215" priority="23" operator="lessThan">
      <formula>0</formula>
    </cfRule>
    <cfRule type="cellIs" dxfId="214" priority="24" operator="greaterThan">
      <formula>0</formula>
    </cfRule>
  </conditionalFormatting>
  <conditionalFormatting sqref="L30:T47">
    <cfRule type="cellIs" dxfId="213" priority="21" operator="lessThan">
      <formula>0</formula>
    </cfRule>
    <cfRule type="cellIs" dxfId="212" priority="22" operator="greaterThan">
      <formula>0</formula>
    </cfRule>
  </conditionalFormatting>
  <conditionalFormatting sqref="M34:T34 L39:T39 L44:T44 M35:S38 L34:L38 L40:S43 L45:S47">
    <cfRule type="cellIs" dxfId="211" priority="19" operator="lessThan">
      <formula>0</formula>
    </cfRule>
    <cfRule type="cellIs" dxfId="210" priority="20" operator="greaterThan">
      <formula>0</formula>
    </cfRule>
  </conditionalFormatting>
  <conditionalFormatting sqref="T34">
    <cfRule type="cellIs" dxfId="209" priority="17" operator="lessThan">
      <formula>0</formula>
    </cfRule>
    <cfRule type="cellIs" dxfId="208" priority="18" operator="greaterThan">
      <formula>0</formula>
    </cfRule>
  </conditionalFormatting>
  <conditionalFormatting sqref="T39">
    <cfRule type="cellIs" dxfId="207" priority="15" operator="lessThan">
      <formula>0</formula>
    </cfRule>
    <cfRule type="cellIs" dxfId="206" priority="16" operator="greaterThan">
      <formula>0</formula>
    </cfRule>
  </conditionalFormatting>
  <conditionalFormatting sqref="T44">
    <cfRule type="cellIs" dxfId="205" priority="13" operator="lessThan">
      <formula>0</formula>
    </cfRule>
    <cfRule type="cellIs" dxfId="204" priority="14" operator="greaterThan">
      <formula>0</formula>
    </cfRule>
  </conditionalFormatting>
  <conditionalFormatting sqref="T34">
    <cfRule type="cellIs" dxfId="203" priority="11" operator="lessThan">
      <formula>0</formula>
    </cfRule>
    <cfRule type="cellIs" dxfId="202" priority="12" operator="greaterThan">
      <formula>0</formula>
    </cfRule>
  </conditionalFormatting>
  <conditionalFormatting sqref="T39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T39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T44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T44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T44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95" customWidth="1"/>
    <col min="39" max="39" width="0.85546875" style="395" customWidth="1"/>
    <col min="40" max="41" width="2.5703125" style="395" customWidth="1"/>
    <col min="42" max="42" width="9.140625" style="395"/>
    <col min="43" max="45" width="2.5703125" style="395" customWidth="1"/>
    <col min="46" max="46" width="7.7109375" style="395" customWidth="1"/>
    <col min="47" max="61" width="2.5703125" style="395" customWidth="1"/>
    <col min="62" max="16384" width="9.140625" style="395"/>
  </cols>
  <sheetData>
    <row r="1" spans="1:39" s="505" customFormat="1" ht="10.5" customHeight="1" x14ac:dyDescent="0.25">
      <c r="B1" s="506" t="s">
        <v>1198</v>
      </c>
      <c r="N1" s="1683" t="s">
        <v>1197</v>
      </c>
      <c r="O1" s="1683"/>
      <c r="P1" s="1683"/>
      <c r="Q1" s="1683"/>
      <c r="R1" s="1683"/>
      <c r="S1" s="1683"/>
      <c r="T1" s="1683"/>
      <c r="U1" s="1683"/>
      <c r="V1" s="1683"/>
      <c r="W1" s="1683"/>
      <c r="AM1" s="506"/>
    </row>
    <row r="2" spans="1:39" s="402" customFormat="1" ht="21" customHeight="1" x14ac:dyDescent="0.25">
      <c r="B2" s="504" t="s">
        <v>1196</v>
      </c>
      <c r="C2" s="503"/>
      <c r="D2" s="503"/>
      <c r="E2" s="503"/>
      <c r="F2" s="503"/>
      <c r="G2" s="503"/>
      <c r="H2" s="503"/>
      <c r="I2" s="503"/>
      <c r="J2" s="539"/>
      <c r="K2" s="503"/>
      <c r="L2" s="503"/>
      <c r="M2" s="538"/>
      <c r="N2" s="1683"/>
      <c r="O2" s="1683"/>
      <c r="P2" s="1683"/>
      <c r="Q2" s="1683"/>
      <c r="R2" s="1683"/>
      <c r="S2" s="1683"/>
      <c r="T2" s="1683"/>
      <c r="U2" s="1683"/>
      <c r="V2" s="1683"/>
      <c r="W2" s="1683"/>
      <c r="AM2" s="537"/>
    </row>
    <row r="3" spans="1:39" ht="13.5" customHeight="1" thickBot="1" x14ac:dyDescent="0.3">
      <c r="N3" s="1684"/>
      <c r="O3" s="1684"/>
      <c r="P3" s="1684"/>
      <c r="Q3" s="1684"/>
      <c r="R3" s="1684"/>
      <c r="S3" s="1684"/>
      <c r="T3" s="1684"/>
      <c r="U3" s="1684"/>
      <c r="V3" s="1684"/>
      <c r="W3" s="1684"/>
    </row>
    <row r="4" spans="1:39" ht="28.5" customHeight="1" thickBot="1" x14ac:dyDescent="0.3">
      <c r="K4" s="500" t="s">
        <v>1026</v>
      </c>
      <c r="L4" s="499" t="e">
        <f>+MID(#REF!,1,1)</f>
        <v>#REF!</v>
      </c>
      <c r="M4" s="499" t="e">
        <f>+MID(#REF!,2,1)</f>
        <v>#REF!</v>
      </c>
      <c r="N4" s="499" t="s">
        <v>1027</v>
      </c>
      <c r="O4" s="499" t="e">
        <f>LEFT(#REF!,1)</f>
        <v>#REF!</v>
      </c>
      <c r="P4" s="499" t="e">
        <f>RIGHT(#REF!,1)</f>
        <v>#REF!</v>
      </c>
      <c r="Q4" s="499" t="s">
        <v>1027</v>
      </c>
      <c r="R4" s="499" t="e">
        <f>+LEFT(#REF!,1)</f>
        <v>#REF!</v>
      </c>
      <c r="S4" s="499" t="e">
        <f>+MID(#REF!,2,1)</f>
        <v>#REF!</v>
      </c>
      <c r="T4" s="499" t="e">
        <f>+MID(#REF!,3,1)</f>
        <v>#REF!</v>
      </c>
      <c r="U4" s="499" t="e">
        <f>+MID(#REF!,4,1)</f>
        <v>#REF!</v>
      </c>
      <c r="V4" s="498" t="s">
        <v>1028</v>
      </c>
      <c r="W4" s="497"/>
      <c r="X4" s="497"/>
      <c r="Y4" s="497"/>
      <c r="Z4" s="496"/>
    </row>
    <row r="5" spans="1:39" ht="7.5" customHeight="1" thickBot="1" x14ac:dyDescent="0.3"/>
    <row r="6" spans="1:39" s="492" customFormat="1" ht="14.25" customHeight="1" x14ac:dyDescent="0.25">
      <c r="A6" s="495" t="s">
        <v>1029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3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3"/>
    </row>
    <row r="7" spans="1:39" s="396" customFormat="1" ht="15" customHeight="1" x14ac:dyDescent="0.25">
      <c r="A7" s="408" t="s">
        <v>1030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91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491"/>
    </row>
    <row r="8" spans="1:39" s="487" customFormat="1" ht="18" customHeight="1" thickBot="1" x14ac:dyDescent="0.3">
      <c r="A8" s="490" t="s">
        <v>1031</v>
      </c>
      <c r="B8" s="489"/>
      <c r="C8" s="489"/>
      <c r="D8" s="489"/>
      <c r="E8" s="490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8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88"/>
    </row>
    <row r="9" spans="1:39" s="467" customFormat="1" ht="3.75" customHeight="1" thickBot="1" x14ac:dyDescent="0.3"/>
    <row r="10" spans="1:39" s="467" customFormat="1" ht="14.25" customHeight="1" x14ac:dyDescent="0.25">
      <c r="A10" s="469" t="s">
        <v>1032</v>
      </c>
      <c r="B10" s="468"/>
      <c r="C10" s="468"/>
      <c r="D10" s="468"/>
      <c r="E10" s="468"/>
      <c r="F10" s="468"/>
      <c r="G10" s="468"/>
      <c r="H10" s="468"/>
      <c r="I10" s="412"/>
      <c r="J10" s="411"/>
      <c r="K10" s="485" t="s">
        <v>1033</v>
      </c>
      <c r="L10" s="468"/>
      <c r="M10" s="486"/>
      <c r="N10" s="486"/>
      <c r="O10" s="486"/>
      <c r="P10" s="468"/>
      <c r="Q10" s="485" t="s">
        <v>1033</v>
      </c>
      <c r="R10" s="468"/>
      <c r="S10" s="412"/>
      <c r="T10" s="468"/>
      <c r="U10" s="468"/>
      <c r="V10" s="484"/>
      <c r="W10" s="468"/>
      <c r="X10" s="468"/>
      <c r="Y10" s="468"/>
      <c r="Z10" s="468"/>
      <c r="AA10" s="468"/>
      <c r="AB10" s="468"/>
      <c r="AC10" s="468"/>
      <c r="AD10" s="485" t="s">
        <v>1034</v>
      </c>
      <c r="AE10" s="485"/>
      <c r="AF10" s="485"/>
      <c r="AG10" s="485" t="s">
        <v>1035</v>
      </c>
      <c r="AH10" s="468"/>
      <c r="AI10" s="468"/>
      <c r="AJ10" s="468"/>
      <c r="AK10" s="484"/>
    </row>
    <row r="11" spans="1:39" s="467" customFormat="1" ht="19.5" customHeight="1" x14ac:dyDescent="0.2">
      <c r="A11" s="481" t="e">
        <f>LEFT(#REF!,1)</f>
        <v>#REF!</v>
      </c>
      <c r="B11" s="446" t="e">
        <f>MID(#REF!,2,1)</f>
        <v>#REF!</v>
      </c>
      <c r="C11" s="446" t="e">
        <f>MID(#REF!,3,1)</f>
        <v>#REF!</v>
      </c>
      <c r="D11" s="446" t="e">
        <f>MID(#REF!,4,1)</f>
        <v>#REF!</v>
      </c>
      <c r="E11" s="446" t="e">
        <f>MID(#REF!,5,1)</f>
        <v>#REF!</v>
      </c>
      <c r="F11" s="446" t="e">
        <f>MID(#REF!,6,1)</f>
        <v>#REF!</v>
      </c>
      <c r="G11" s="446" t="e">
        <f>MID(#REF!,7,1)</f>
        <v>#REF!</v>
      </c>
      <c r="H11" s="446" t="e">
        <f>MID(#REF!,8,1)</f>
        <v>#REF!</v>
      </c>
      <c r="I11" s="446" t="e">
        <f>MID(#REF!,9,1)</f>
        <v>#REF!</v>
      </c>
      <c r="J11" s="453" t="e">
        <f>MID(#REF!,10,1)</f>
        <v>#REF!</v>
      </c>
      <c r="K11" s="404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6"/>
      <c r="W11" s="475" t="s">
        <v>1036</v>
      </c>
      <c r="X11" s="470"/>
      <c r="Y11" s="470"/>
      <c r="Z11" s="470"/>
      <c r="AA11" s="470"/>
      <c r="AB11" s="475" t="s">
        <v>1037</v>
      </c>
      <c r="AC11" s="470"/>
      <c r="AD11" s="446" t="e">
        <f>MID(#REF!,1,1)</f>
        <v>#REF!</v>
      </c>
      <c r="AE11" s="446" t="e">
        <f>MID(#REF!,2,1)</f>
        <v>#REF!</v>
      </c>
      <c r="AF11" s="446"/>
      <c r="AG11" s="446" t="e">
        <f>MID(#REF!,1,1)</f>
        <v>#REF!</v>
      </c>
      <c r="AH11" s="446" t="e">
        <f>MID(#REF!,2,1)</f>
        <v>#REF!</v>
      </c>
      <c r="AI11" s="446" t="e">
        <f>MID(#REF!,3,1)</f>
        <v>#REF!</v>
      </c>
      <c r="AJ11" s="446" t="e">
        <f>MID(#REF!,4,1)</f>
        <v>#REF!</v>
      </c>
      <c r="AK11" s="476"/>
    </row>
    <row r="12" spans="1:39" s="467" customFormat="1" ht="19.5" customHeight="1" thickBot="1" x14ac:dyDescent="0.3">
      <c r="A12" s="408" t="s">
        <v>1038</v>
      </c>
      <c r="B12" s="470"/>
      <c r="C12" s="470"/>
      <c r="D12" s="470"/>
      <c r="E12" s="470"/>
      <c r="F12" s="470"/>
      <c r="G12" s="470"/>
      <c r="H12" s="404"/>
      <c r="I12" s="404"/>
      <c r="J12" s="403"/>
      <c r="K12" s="404"/>
      <c r="L12" s="483" t="e">
        <f>IF(#REF!="x","x"," ")</f>
        <v>#REF!</v>
      </c>
      <c r="M12" s="475" t="s">
        <v>1039</v>
      </c>
      <c r="N12" s="477"/>
      <c r="O12" s="477"/>
      <c r="P12" s="477"/>
      <c r="Q12" s="477"/>
      <c r="R12" s="483" t="e">
        <f>IF(#REF!="x","x"," ")</f>
        <v>#REF!</v>
      </c>
      <c r="S12" s="475" t="s">
        <v>1040</v>
      </c>
      <c r="T12" s="470"/>
      <c r="U12" s="470"/>
      <c r="V12" s="476"/>
      <c r="W12" s="482"/>
      <c r="X12" s="472"/>
      <c r="Y12" s="472"/>
      <c r="Z12" s="472"/>
      <c r="AA12" s="472"/>
      <c r="AB12" s="471" t="s">
        <v>1041</v>
      </c>
      <c r="AC12" s="472"/>
      <c r="AD12" s="444" t="e">
        <f>MID(#REF!,1,1)</f>
        <v>#REF!</v>
      </c>
      <c r="AE12" s="444" t="e">
        <f>MID(#REF!,2,1)</f>
        <v>#REF!</v>
      </c>
      <c r="AF12" s="444"/>
      <c r="AG12" s="444" t="e">
        <f>MID(#REF!,1,1)</f>
        <v>#REF!</v>
      </c>
      <c r="AH12" s="444" t="e">
        <f>MID(#REF!,2,1)</f>
        <v>#REF!</v>
      </c>
      <c r="AI12" s="444" t="e">
        <f>MID(#REF!,3,1)</f>
        <v>#REF!</v>
      </c>
      <c r="AJ12" s="444" t="e">
        <f>MID(#REF!,4,1)</f>
        <v>#REF!</v>
      </c>
      <c r="AK12" s="473"/>
    </row>
    <row r="13" spans="1:39" s="467" customFormat="1" ht="19.5" customHeight="1" x14ac:dyDescent="0.2">
      <c r="A13" s="481" t="e">
        <f>LEFT(#REF!,1)</f>
        <v>#REF!</v>
      </c>
      <c r="B13" s="446" t="e">
        <f>MID(#REF!,2,1)</f>
        <v>#REF!</v>
      </c>
      <c r="C13" s="446" t="e">
        <f>MID(#REF!,3,1)</f>
        <v>#REF!</v>
      </c>
      <c r="D13" s="446" t="e">
        <f>MID(#REF!,4,1)</f>
        <v>#REF!</v>
      </c>
      <c r="E13" s="446" t="e">
        <f>MID(#REF!,5,1)</f>
        <v>#REF!</v>
      </c>
      <c r="F13" s="446" t="e">
        <f>MID(#REF!,6,1)</f>
        <v>#REF!</v>
      </c>
      <c r="G13" s="446" t="e">
        <f>MID(#REF!,7,1)</f>
        <v>#REF!</v>
      </c>
      <c r="H13" s="446" t="e">
        <f>MID(#REF!,8,1)</f>
        <v>#REF!</v>
      </c>
      <c r="I13" s="404"/>
      <c r="J13" s="403"/>
      <c r="K13" s="404"/>
      <c r="L13" s="479" t="e">
        <f>IF(#REF!="x","x", "")</f>
        <v>#REF!</v>
      </c>
      <c r="M13" s="475" t="s">
        <v>1042</v>
      </c>
      <c r="N13" s="477"/>
      <c r="O13" s="477"/>
      <c r="P13" s="477"/>
      <c r="Q13" s="477"/>
      <c r="R13" s="480" t="e">
        <f>IF(#REF!="x","x"," ")</f>
        <v>#REF!</v>
      </c>
      <c r="S13" s="475" t="s">
        <v>1043</v>
      </c>
      <c r="T13" s="470"/>
      <c r="U13" s="470"/>
      <c r="V13" s="476"/>
      <c r="W13" s="475" t="s">
        <v>1044</v>
      </c>
      <c r="X13" s="470"/>
      <c r="Y13" s="407"/>
      <c r="Z13" s="404"/>
      <c r="AA13" s="404"/>
      <c r="AB13" s="477"/>
      <c r="AC13" s="404"/>
      <c r="AD13" s="479"/>
      <c r="AE13" s="479"/>
      <c r="AF13" s="479"/>
      <c r="AG13" s="479"/>
      <c r="AH13" s="479"/>
      <c r="AI13" s="479"/>
      <c r="AJ13" s="479"/>
      <c r="AK13" s="403"/>
    </row>
    <row r="14" spans="1:39" s="467" customFormat="1" ht="19.5" customHeight="1" x14ac:dyDescent="0.2">
      <c r="A14" s="408" t="s">
        <v>1045</v>
      </c>
      <c r="B14" s="470"/>
      <c r="C14" s="470"/>
      <c r="D14" s="470"/>
      <c r="E14" s="470"/>
      <c r="F14" s="470"/>
      <c r="G14" s="470"/>
      <c r="H14" s="470"/>
      <c r="I14" s="404"/>
      <c r="J14" s="403"/>
      <c r="K14" s="404"/>
      <c r="L14" s="404"/>
      <c r="M14" s="475"/>
      <c r="N14" s="477"/>
      <c r="O14" s="477"/>
      <c r="P14" s="477"/>
      <c r="Q14" s="477"/>
      <c r="R14" s="478" t="s">
        <v>1046</v>
      </c>
      <c r="S14" s="477"/>
      <c r="T14" s="470"/>
      <c r="U14" s="470"/>
      <c r="V14" s="476"/>
      <c r="W14" s="475" t="s">
        <v>947</v>
      </c>
      <c r="X14" s="470"/>
      <c r="Y14" s="407"/>
      <c r="Z14" s="404"/>
      <c r="AA14" s="404"/>
      <c r="AB14" s="475" t="s">
        <v>1037</v>
      </c>
      <c r="AC14" s="404"/>
      <c r="AD14" s="446" t="e">
        <f>MID(#REF!,1,1)</f>
        <v>#REF!</v>
      </c>
      <c r="AE14" s="446" t="e">
        <f>MID(#REF!,2,1)</f>
        <v>#REF!</v>
      </c>
      <c r="AF14" s="446"/>
      <c r="AG14" s="446" t="e">
        <f>MID(#REF!,1,1)</f>
        <v>#REF!</v>
      </c>
      <c r="AH14" s="446" t="e">
        <f>MID(#REF!,2,1)</f>
        <v>#REF!</v>
      </c>
      <c r="AI14" s="446" t="e">
        <f>MID(#REF!,3,1)</f>
        <v>#REF!</v>
      </c>
      <c r="AJ14" s="446" t="e">
        <f>MID(#REF!,4,1)</f>
        <v>#REF!</v>
      </c>
      <c r="AK14" s="403"/>
    </row>
    <row r="15" spans="1:39" s="467" customFormat="1" ht="19.5" customHeight="1" thickBot="1" x14ac:dyDescent="0.25">
      <c r="A15" s="474" t="e">
        <f>LEFT(#REF!,1)</f>
        <v>#REF!</v>
      </c>
      <c r="B15" s="399" t="e">
        <f>MID(#REF!,2,1)</f>
        <v>#REF!</v>
      </c>
      <c r="C15" s="472" t="s">
        <v>1027</v>
      </c>
      <c r="D15" s="399" t="e">
        <f>MID(#REF!,3,1)</f>
        <v>#REF!</v>
      </c>
      <c r="E15" s="399" t="e">
        <f>MID(#REF!,4,1)</f>
        <v>#REF!</v>
      </c>
      <c r="F15" s="423" t="s">
        <v>1027</v>
      </c>
      <c r="G15" s="399" t="e">
        <f>MID(#REF!,5,1)</f>
        <v>#REF!</v>
      </c>
      <c r="H15" s="399"/>
      <c r="I15" s="399"/>
      <c r="J15" s="398"/>
      <c r="K15" s="399"/>
      <c r="L15" s="399"/>
      <c r="M15" s="399"/>
      <c r="N15" s="399"/>
      <c r="O15" s="399"/>
      <c r="P15" s="399"/>
      <c r="Q15" s="399"/>
      <c r="R15" s="399"/>
      <c r="S15" s="399"/>
      <c r="T15" s="472"/>
      <c r="U15" s="472"/>
      <c r="V15" s="473"/>
      <c r="W15" s="471" t="s">
        <v>1047</v>
      </c>
      <c r="X15" s="472"/>
      <c r="Y15" s="400"/>
      <c r="Z15" s="399"/>
      <c r="AA15" s="399"/>
      <c r="AB15" s="471" t="s">
        <v>1041</v>
      </c>
      <c r="AC15" s="399"/>
      <c r="AD15" s="444" t="e">
        <f>MID(#REF!,1,1)</f>
        <v>#REF!</v>
      </c>
      <c r="AE15" s="444" t="e">
        <f>MID(#REF!,2,1)</f>
        <v>#REF!</v>
      </c>
      <c r="AF15" s="444"/>
      <c r="AG15" s="444" t="e">
        <f>MID(#REF!,1,1)</f>
        <v>#REF!</v>
      </c>
      <c r="AH15" s="444" t="e">
        <f>MID(#REF!,2,1)</f>
        <v>#REF!</v>
      </c>
      <c r="AI15" s="444" t="e">
        <f>MID(#REF!,3,1)</f>
        <v>#REF!</v>
      </c>
      <c r="AJ15" s="444" t="e">
        <f>MID(#REF!,4,1)</f>
        <v>#REF!</v>
      </c>
      <c r="AK15" s="398"/>
    </row>
    <row r="16" spans="1:39" s="467" customFormat="1" ht="4.5" customHeight="1" x14ac:dyDescent="0.25">
      <c r="A16" s="470"/>
      <c r="B16" s="470"/>
      <c r="C16" s="470"/>
      <c r="D16" s="470"/>
      <c r="E16" s="470"/>
      <c r="F16" s="468"/>
      <c r="G16" s="470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70"/>
      <c r="U16" s="470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</row>
    <row r="17" spans="1:39" s="467" customFormat="1" ht="3" customHeight="1" thickBot="1" x14ac:dyDescent="0.3"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</row>
    <row r="18" spans="1:39" s="467" customFormat="1" ht="16.5" x14ac:dyDescent="0.25">
      <c r="A18" s="469" t="s">
        <v>1048</v>
      </c>
      <c r="B18" s="468"/>
      <c r="C18" s="468"/>
      <c r="D18" s="468"/>
      <c r="E18" s="468"/>
      <c r="F18" s="468"/>
      <c r="G18" s="468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68"/>
      <c r="U18" s="468"/>
      <c r="V18" s="468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1"/>
    </row>
    <row r="19" spans="1:39" s="397" customFormat="1" ht="19.5" customHeight="1" x14ac:dyDescent="0.25">
      <c r="A19" s="454" t="e">
        <f>+LEFT(#REF!,1)</f>
        <v>#REF!</v>
      </c>
      <c r="B19" s="446" t="e">
        <f>+MID(#REF!,2,1)</f>
        <v>#REF!</v>
      </c>
      <c r="C19" s="446" t="e">
        <f>+MID(#REF!,3,1)</f>
        <v>#REF!</v>
      </c>
      <c r="D19" s="446" t="e">
        <f>+MID(#REF!,4,1)</f>
        <v>#REF!</v>
      </c>
      <c r="E19" s="446" t="e">
        <f>+MID(#REF!,5,1)</f>
        <v>#REF!</v>
      </c>
      <c r="F19" s="446" t="e">
        <f>+MID(#REF!,6,1)</f>
        <v>#REF!</v>
      </c>
      <c r="G19" s="446" t="e">
        <f>+MID(#REF!,7,1)</f>
        <v>#REF!</v>
      </c>
      <c r="H19" s="446" t="e">
        <f>+MID(#REF!,8,1)</f>
        <v>#REF!</v>
      </c>
      <c r="I19" s="446" t="e">
        <f>+MID(#REF!,9,1)</f>
        <v>#REF!</v>
      </c>
      <c r="J19" s="446" t="e">
        <f>+MID(#REF!,10,1)</f>
        <v>#REF!</v>
      </c>
      <c r="K19" s="446" t="e">
        <f>+MID(#REF!,11,1)</f>
        <v>#REF!</v>
      </c>
      <c r="L19" s="446" t="e">
        <f>+MID(#REF!,12,1)</f>
        <v>#REF!</v>
      </c>
      <c r="M19" s="446" t="e">
        <f>+MID(#REF!,13,1)</f>
        <v>#REF!</v>
      </c>
      <c r="N19" s="446" t="e">
        <f>+MID(#REF!,14,1)</f>
        <v>#REF!</v>
      </c>
      <c r="O19" s="446" t="e">
        <f>+MID(#REF!,15,1)</f>
        <v>#REF!</v>
      </c>
      <c r="P19" s="446" t="e">
        <f>+MID(#REF!,16,1)</f>
        <v>#REF!</v>
      </c>
      <c r="Q19" s="446" t="e">
        <f>+MID(#REF!,17,1)</f>
        <v>#REF!</v>
      </c>
      <c r="R19" s="446" t="e">
        <f>+MID(#REF!,18,1)</f>
        <v>#REF!</v>
      </c>
      <c r="S19" s="446" t="e">
        <f>+MID(#REF!,19,1)</f>
        <v>#REF!</v>
      </c>
      <c r="T19" s="446" t="e">
        <f>+MID(#REF!,20,1)</f>
        <v>#REF!</v>
      </c>
      <c r="U19" s="446" t="e">
        <f>+MID(#REF!,21,1)</f>
        <v>#REF!</v>
      </c>
      <c r="V19" s="446" t="e">
        <f>+MID(#REF!,22,1)</f>
        <v>#REF!</v>
      </c>
      <c r="W19" s="446" t="e">
        <f>+MID(#REF!,23,1)</f>
        <v>#REF!</v>
      </c>
      <c r="X19" s="446" t="e">
        <f>+MID(#REF!,24,1)</f>
        <v>#REF!</v>
      </c>
      <c r="Y19" s="446" t="e">
        <f>+MID(#REF!,25,1)</f>
        <v>#REF!</v>
      </c>
      <c r="Z19" s="446" t="e">
        <f>+MID(#REF!,26,1)</f>
        <v>#REF!</v>
      </c>
      <c r="AA19" s="446" t="e">
        <f>+MID(#REF!,27,1)</f>
        <v>#REF!</v>
      </c>
      <c r="AB19" s="446" t="e">
        <f>+MID(#REF!,28,1)</f>
        <v>#REF!</v>
      </c>
      <c r="AC19" s="446" t="e">
        <f>+MID(#REF!,29,1)</f>
        <v>#REF!</v>
      </c>
      <c r="AD19" s="446" t="e">
        <f>+MID(#REF!,30,1)</f>
        <v>#REF!</v>
      </c>
      <c r="AE19" s="446" t="e">
        <f>+MID(#REF!,31,1)</f>
        <v>#REF!</v>
      </c>
      <c r="AF19" s="446" t="e">
        <f>+MID(#REF!,32,1)</f>
        <v>#REF!</v>
      </c>
      <c r="AG19" s="446" t="e">
        <f>+MID(#REF!,33,1)</f>
        <v>#REF!</v>
      </c>
      <c r="AH19" s="446" t="e">
        <f>+MID(#REF!,34,1)</f>
        <v>#REF!</v>
      </c>
      <c r="AI19" s="446" t="e">
        <f>+MID(#REF!,35,1)</f>
        <v>#REF!</v>
      </c>
      <c r="AJ19" s="446" t="e">
        <f>+MID(#REF!,36,1)</f>
        <v>#REF!</v>
      </c>
      <c r="AK19" s="453" t="e">
        <f>+MID(#REF!,37,1)</f>
        <v>#REF!</v>
      </c>
      <c r="AL19" s="467"/>
      <c r="AM19" s="467"/>
    </row>
    <row r="20" spans="1:39" s="535" customFormat="1" ht="19.5" customHeight="1" x14ac:dyDescent="0.25">
      <c r="A20" s="454" t="e">
        <f>+MID(#REF!,38,1)</f>
        <v>#REF!</v>
      </c>
      <c r="B20" s="446" t="e">
        <f>+MID(#REF!,39,1)</f>
        <v>#REF!</v>
      </c>
      <c r="C20" s="446" t="e">
        <f>+MID(#REF!,40,1)</f>
        <v>#REF!</v>
      </c>
      <c r="D20" s="446" t="e">
        <f>+MID(#REF!,41,1)</f>
        <v>#REF!</v>
      </c>
      <c r="E20" s="446" t="e">
        <f>+MID(#REF!,42,1)</f>
        <v>#REF!</v>
      </c>
      <c r="F20" s="446" t="e">
        <f>+MID(#REF!,43,1)</f>
        <v>#REF!</v>
      </c>
      <c r="G20" s="446" t="e">
        <f>+MID(#REF!,44,1)</f>
        <v>#REF!</v>
      </c>
      <c r="H20" s="446" t="e">
        <f>+MID(#REF!,45,1)</f>
        <v>#REF!</v>
      </c>
      <c r="I20" s="446" t="e">
        <f>+MID(#REF!,46,1)</f>
        <v>#REF!</v>
      </c>
      <c r="J20" s="446" t="e">
        <f>+MID(#REF!,47,1)</f>
        <v>#REF!</v>
      </c>
      <c r="K20" s="446" t="e">
        <f>+MID(#REF!,48,1)</f>
        <v>#REF!</v>
      </c>
      <c r="L20" s="446" t="e">
        <f>+MID(#REF!,49,1)</f>
        <v>#REF!</v>
      </c>
      <c r="M20" s="446" t="e">
        <f>+MID(#REF!,50,1)</f>
        <v>#REF!</v>
      </c>
      <c r="N20" s="446" t="e">
        <f>+MID(#REF!,51,1)</f>
        <v>#REF!</v>
      </c>
      <c r="O20" s="446" t="e">
        <f>+MID(#REF!,52,1)</f>
        <v>#REF!</v>
      </c>
      <c r="P20" s="446" t="e">
        <f>+MID(#REF!,53,1)</f>
        <v>#REF!</v>
      </c>
      <c r="Q20" s="446" t="e">
        <f>+MID(#REF!,54,1)</f>
        <v>#REF!</v>
      </c>
      <c r="R20" s="446" t="e">
        <f>+MID(#REF!,55,1)</f>
        <v>#REF!</v>
      </c>
      <c r="S20" s="446" t="e">
        <f>+MID(#REF!,56,1)</f>
        <v>#REF!</v>
      </c>
      <c r="T20" s="446" t="e">
        <f>+MID(#REF!,57,1)</f>
        <v>#REF!</v>
      </c>
      <c r="U20" s="446" t="e">
        <f>+MID(#REF!,58,1)</f>
        <v>#REF!</v>
      </c>
      <c r="V20" s="446" t="e">
        <f>+MID(#REF!,59,1)</f>
        <v>#REF!</v>
      </c>
      <c r="W20" s="446" t="e">
        <f>+MID(#REF!,60,1)</f>
        <v>#REF!</v>
      </c>
      <c r="X20" s="446" t="e">
        <f>+MID(#REF!,61,1)</f>
        <v>#REF!</v>
      </c>
      <c r="Y20" s="446" t="e">
        <f>+MID(#REF!,62,1)</f>
        <v>#REF!</v>
      </c>
      <c r="Z20" s="446" t="e">
        <f>+MID(#REF!,63,1)</f>
        <v>#REF!</v>
      </c>
      <c r="AA20" s="446" t="e">
        <f>+MID(#REF!,64,1)</f>
        <v>#REF!</v>
      </c>
      <c r="AB20" s="446" t="e">
        <f>+MID(#REF!,65,1)</f>
        <v>#REF!</v>
      </c>
      <c r="AC20" s="446" t="e">
        <f>+MID(#REF!,66,1)</f>
        <v>#REF!</v>
      </c>
      <c r="AD20" s="446" t="e">
        <f>+MID(#REF!,67,1)</f>
        <v>#REF!</v>
      </c>
      <c r="AE20" s="446" t="e">
        <f>+MID(#REF!,68,1)</f>
        <v>#REF!</v>
      </c>
      <c r="AF20" s="446" t="e">
        <f>+MID(#REF!,69,1)</f>
        <v>#REF!</v>
      </c>
      <c r="AG20" s="446" t="e">
        <f>+MID(#REF!,70,1)</f>
        <v>#REF!</v>
      </c>
      <c r="AH20" s="446" t="e">
        <f>+MID(#REF!,71,1)</f>
        <v>#REF!</v>
      </c>
      <c r="AI20" s="446" t="e">
        <f>+MID(#REF!,72,1)</f>
        <v>#REF!</v>
      </c>
      <c r="AJ20" s="446" t="e">
        <f>+MID(#REF!,73,1)</f>
        <v>#REF!</v>
      </c>
      <c r="AK20" s="453" t="e">
        <f>+MID(#REF!,74,1)</f>
        <v>#REF!</v>
      </c>
    </row>
    <row r="21" spans="1:39" ht="12.75" customHeight="1" x14ac:dyDescent="0.25">
      <c r="A21" s="466"/>
      <c r="B21" s="465"/>
      <c r="C21" s="465"/>
      <c r="D21" s="465"/>
      <c r="E21" s="465"/>
      <c r="F21" s="465"/>
      <c r="G21" s="465"/>
      <c r="H21" s="465"/>
      <c r="I21" s="465"/>
      <c r="J21" s="465"/>
      <c r="K21" s="465"/>
      <c r="L21" s="465"/>
      <c r="M21" s="465"/>
      <c r="N21" s="465"/>
      <c r="O21" s="465"/>
      <c r="P21" s="465"/>
      <c r="Q21" s="465"/>
      <c r="R21" s="465"/>
      <c r="S21" s="465"/>
      <c r="T21" s="465"/>
      <c r="U21" s="465"/>
      <c r="V21" s="465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3"/>
    </row>
    <row r="22" spans="1:39" s="536" customFormat="1" ht="19.5" hidden="1" customHeight="1" x14ac:dyDescent="0.25">
      <c r="A22" s="462"/>
      <c r="B22" s="461"/>
      <c r="C22" s="461"/>
      <c r="D22" s="461"/>
      <c r="E22" s="461"/>
      <c r="F22" s="461"/>
      <c r="G22" s="461" t="e">
        <f>+MID(#REF!,7,1)</f>
        <v>#REF!</v>
      </c>
      <c r="H22" s="461" t="e">
        <f>+MID(#REF!,8,1)</f>
        <v>#REF!</v>
      </c>
      <c r="I22" s="461" t="e">
        <f>+MID(#REF!,9,1)</f>
        <v>#REF!</v>
      </c>
      <c r="J22" s="461" t="e">
        <f>+MID(#REF!,10,1)</f>
        <v>#REF!</v>
      </c>
      <c r="K22" s="461" t="e">
        <f>+MID(#REF!,11,1)</f>
        <v>#REF!</v>
      </c>
      <c r="L22" s="461" t="e">
        <f>+MID(#REF!,12,1)</f>
        <v>#REF!</v>
      </c>
      <c r="M22" s="461" t="e">
        <f>+MID(#REF!,13,1)</f>
        <v>#REF!</v>
      </c>
      <c r="N22" s="461" t="e">
        <f>+MID(#REF!,14,1)</f>
        <v>#REF!</v>
      </c>
      <c r="O22" s="461" t="e">
        <f>+MID(#REF!,15,1)</f>
        <v>#REF!</v>
      </c>
      <c r="P22" s="461" t="e">
        <f>+MID(#REF!,16,1)</f>
        <v>#REF!</v>
      </c>
      <c r="Q22" s="461" t="e">
        <f>+MID(#REF!,17,1)</f>
        <v>#REF!</v>
      </c>
      <c r="R22" s="461" t="e">
        <f>+MID(#REF!,18,1)</f>
        <v>#REF!</v>
      </c>
      <c r="S22" s="461" t="e">
        <f>+MID(#REF!,19,1)</f>
        <v>#REF!</v>
      </c>
      <c r="T22" s="461" t="e">
        <f>+MID(#REF!,20,1)</f>
        <v>#REF!</v>
      </c>
      <c r="U22" s="461" t="e">
        <f>+MID(#REF!,21,1)</f>
        <v>#REF!</v>
      </c>
      <c r="V22" s="461" t="e">
        <f>+MID(#REF!,22,1)</f>
        <v>#REF!</v>
      </c>
      <c r="W22" s="461" t="e">
        <f>+MID(#REF!,23,1)</f>
        <v>#REF!</v>
      </c>
      <c r="X22" s="461" t="e">
        <f>+MID(#REF!,24,1)</f>
        <v>#REF!</v>
      </c>
      <c r="Y22" s="461" t="e">
        <f>+MID(#REF!,25,1)</f>
        <v>#REF!</v>
      </c>
      <c r="Z22" s="461" t="e">
        <f>+MID(#REF!,26,1)</f>
        <v>#REF!</v>
      </c>
      <c r="AA22" s="461" t="e">
        <f>+MID(#REF!,27,1)</f>
        <v>#REF!</v>
      </c>
      <c r="AB22" s="461" t="e">
        <f>+MID(#REF!,28,1)</f>
        <v>#REF!</v>
      </c>
      <c r="AC22" s="461" t="e">
        <f>+MID(#REF!,29,1)</f>
        <v>#REF!</v>
      </c>
      <c r="AD22" s="461" t="e">
        <f>+MID(#REF!,30,1)</f>
        <v>#REF!</v>
      </c>
      <c r="AE22" s="461" t="e">
        <f>+MID(#REF!,31,1)</f>
        <v>#REF!</v>
      </c>
      <c r="AF22" s="461" t="e">
        <f>+MID(#REF!,32,1)</f>
        <v>#REF!</v>
      </c>
      <c r="AG22" s="461" t="e">
        <f>+MID(#REF!,33,1)</f>
        <v>#REF!</v>
      </c>
      <c r="AH22" s="461" t="e">
        <f>+MID(#REF!,34,1)</f>
        <v>#REF!</v>
      </c>
      <c r="AI22" s="461" t="e">
        <f>+MID(#REF!,35,1)</f>
        <v>#REF!</v>
      </c>
      <c r="AJ22" s="461" t="e">
        <f>+MID(#REF!,36,1)</f>
        <v>#REF!</v>
      </c>
      <c r="AK22" s="460" t="e">
        <f>+MID(#REF!,37,1)</f>
        <v>#REF!</v>
      </c>
      <c r="AL22" s="395"/>
      <c r="AM22" s="395"/>
    </row>
    <row r="23" spans="1:39" s="455" customFormat="1" ht="14.25" customHeight="1" x14ac:dyDescent="0.25">
      <c r="A23" s="459" t="s">
        <v>1049</v>
      </c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7"/>
      <c r="X23" s="457"/>
      <c r="Y23" s="457"/>
      <c r="Z23" s="457"/>
      <c r="AA23" s="457"/>
      <c r="AB23" s="457"/>
      <c r="AC23" s="457"/>
      <c r="AD23" s="457"/>
      <c r="AE23" s="457"/>
      <c r="AF23" s="457"/>
      <c r="AG23" s="457"/>
      <c r="AH23" s="457"/>
      <c r="AI23" s="457"/>
      <c r="AJ23" s="457"/>
      <c r="AK23" s="456"/>
    </row>
    <row r="24" spans="1:39" x14ac:dyDescent="0.25">
      <c r="A24" s="451" t="s">
        <v>1050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4"/>
      <c r="X24" s="404"/>
      <c r="Y24" s="404"/>
      <c r="Z24" s="404"/>
      <c r="AA24" s="404"/>
      <c r="AB24" s="409"/>
      <c r="AC24" s="404"/>
      <c r="AD24" s="407" t="s">
        <v>1051</v>
      </c>
      <c r="AE24" s="404"/>
      <c r="AF24" s="404"/>
      <c r="AG24" s="404"/>
      <c r="AH24" s="404"/>
      <c r="AI24" s="404"/>
      <c r="AJ24" s="404"/>
      <c r="AK24" s="403"/>
    </row>
    <row r="25" spans="1:39" s="535" customFormat="1" ht="19.5" customHeight="1" x14ac:dyDescent="0.25">
      <c r="A25" s="454" t="e">
        <f>+LEFT(#REF!,1)</f>
        <v>#REF!</v>
      </c>
      <c r="B25" s="446" t="e">
        <f>+MID(#REF!,2,1)</f>
        <v>#REF!</v>
      </c>
      <c r="C25" s="446" t="e">
        <f>+MID(#REF!,3,1)</f>
        <v>#REF!</v>
      </c>
      <c r="D25" s="446" t="e">
        <f>+MID(#REF!,4,1)</f>
        <v>#REF!</v>
      </c>
      <c r="E25" s="446" t="e">
        <f>+MID(#REF!,5,1)</f>
        <v>#REF!</v>
      </c>
      <c r="F25" s="446" t="e">
        <f>+MID(#REF!,6,1)</f>
        <v>#REF!</v>
      </c>
      <c r="G25" s="446" t="e">
        <f>+MID(#REF!,7,1)</f>
        <v>#REF!</v>
      </c>
      <c r="H25" s="446" t="e">
        <f>+MID(#REF!,8,1)</f>
        <v>#REF!</v>
      </c>
      <c r="I25" s="446" t="e">
        <f>+MID(#REF!,9,1)</f>
        <v>#REF!</v>
      </c>
      <c r="J25" s="446" t="e">
        <f>+MID(#REF!,10,1)</f>
        <v>#REF!</v>
      </c>
      <c r="K25" s="446" t="e">
        <f>+MID(#REF!,11,1)</f>
        <v>#REF!</v>
      </c>
      <c r="L25" s="446" t="e">
        <f>+MID(#REF!,12,1)</f>
        <v>#REF!</v>
      </c>
      <c r="M25" s="446" t="e">
        <f>+MID(#REF!,13,1)</f>
        <v>#REF!</v>
      </c>
      <c r="N25" s="446" t="e">
        <f>+MID(#REF!,14,1)</f>
        <v>#REF!</v>
      </c>
      <c r="O25" s="446" t="e">
        <f>+MID(#REF!,15,1)</f>
        <v>#REF!</v>
      </c>
      <c r="P25" s="446" t="e">
        <f>+MID(#REF!,16,1)</f>
        <v>#REF!</v>
      </c>
      <c r="Q25" s="446" t="e">
        <f>+MID(#REF!,17,1)</f>
        <v>#REF!</v>
      </c>
      <c r="R25" s="446" t="e">
        <f>+MID(#REF!,18,1)</f>
        <v>#REF!</v>
      </c>
      <c r="S25" s="446" t="e">
        <f>+MID(#REF!,19,1)</f>
        <v>#REF!</v>
      </c>
      <c r="T25" s="446" t="e">
        <f>+MID(#REF!,20,1)</f>
        <v>#REF!</v>
      </c>
      <c r="U25" s="446" t="e">
        <f>+MID(#REF!,21,1)</f>
        <v>#REF!</v>
      </c>
      <c r="V25" s="446" t="e">
        <f>+MID(#REF!,22,1)</f>
        <v>#REF!</v>
      </c>
      <c r="W25" s="446" t="e">
        <f>+MID(#REF!,23,1)</f>
        <v>#REF!</v>
      </c>
      <c r="X25" s="446" t="e">
        <f>+MID(#REF!,24,1)</f>
        <v>#REF!</v>
      </c>
      <c r="Y25" s="446" t="e">
        <f>+MID(#REF!,25,1)</f>
        <v>#REF!</v>
      </c>
      <c r="Z25" s="446" t="e">
        <f>+MID(#REF!,26,1)</f>
        <v>#REF!</v>
      </c>
      <c r="AA25" s="446" t="e">
        <f>+MID(#REF!,27,1)</f>
        <v>#REF!</v>
      </c>
      <c r="AB25" s="446" t="e">
        <f>+MID(#REF!,28,1)</f>
        <v>#REF!</v>
      </c>
      <c r="AC25" s="448"/>
      <c r="AD25" s="446" t="e">
        <f>+LEFT(#REF!,1)</f>
        <v>#REF!</v>
      </c>
      <c r="AE25" s="446" t="e">
        <f>+MID(#REF!,2,1)</f>
        <v>#REF!</v>
      </c>
      <c r="AF25" s="446" t="e">
        <f>+MID(#REF!,3,1)</f>
        <v>#REF!</v>
      </c>
      <c r="AG25" s="446" t="e">
        <f>+MID(#REF!,4,1)</f>
        <v>#REF!</v>
      </c>
      <c r="AH25" s="446" t="e">
        <f>+MID(#REF!,5,1)</f>
        <v>#REF!</v>
      </c>
      <c r="AI25" s="446" t="e">
        <f>+MID(#REF!,6,1)</f>
        <v>#REF!</v>
      </c>
      <c r="AJ25" s="446" t="e">
        <f>+MID(#REF!,7,1)</f>
        <v>#REF!</v>
      </c>
      <c r="AK25" s="453" t="e">
        <f>+MID(#REF!,8,1)</f>
        <v>#REF!</v>
      </c>
    </row>
    <row r="26" spans="1:39" x14ac:dyDescent="0.25">
      <c r="A26" s="451" t="s">
        <v>1052</v>
      </c>
      <c r="B26" s="409"/>
      <c r="C26" s="409"/>
      <c r="D26" s="409"/>
      <c r="E26" s="409"/>
      <c r="F26" s="409"/>
      <c r="G26" s="450" t="s">
        <v>1053</v>
      </c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04"/>
      <c r="AF26" s="404"/>
      <c r="AG26" s="404"/>
      <c r="AH26" s="404"/>
      <c r="AI26" s="404"/>
      <c r="AJ26" s="404"/>
      <c r="AK26" s="403"/>
    </row>
    <row r="27" spans="1:39" s="535" customFormat="1" ht="19.5" customHeight="1" x14ac:dyDescent="0.25">
      <c r="A27" s="454" t="e">
        <f>+LEFT(#REF!,1)</f>
        <v>#REF!</v>
      </c>
      <c r="B27" s="446" t="e">
        <f>+MID(#REF!,2,1)</f>
        <v>#REF!</v>
      </c>
      <c r="C27" s="446" t="e">
        <f>+MID(#REF!,3,1)</f>
        <v>#REF!</v>
      </c>
      <c r="D27" s="446" t="e">
        <f>+MID(#REF!,4,1)</f>
        <v>#REF!</v>
      </c>
      <c r="E27" s="446" t="e">
        <f>+MID(#REF!,5,1)</f>
        <v>#REF!</v>
      </c>
      <c r="F27" s="446"/>
      <c r="G27" s="446" t="e">
        <f>+LEFT(#REF!,1)</f>
        <v>#REF!</v>
      </c>
      <c r="H27" s="446" t="e">
        <f>+MID(#REF!,2,1)</f>
        <v>#REF!</v>
      </c>
      <c r="I27" s="446" t="e">
        <f>+MID(#REF!,3,1)</f>
        <v>#REF!</v>
      </c>
      <c r="J27" s="446" t="e">
        <f>+MID(#REF!,4,1)</f>
        <v>#REF!</v>
      </c>
      <c r="K27" s="446" t="e">
        <f>+MID(#REF!,5,1)</f>
        <v>#REF!</v>
      </c>
      <c r="L27" s="446" t="e">
        <f>+MID(#REF!,6,1)</f>
        <v>#REF!</v>
      </c>
      <c r="M27" s="446" t="e">
        <f>+MID(#REF!,7,1)</f>
        <v>#REF!</v>
      </c>
      <c r="N27" s="446" t="e">
        <f>+MID(#REF!,8,1)</f>
        <v>#REF!</v>
      </c>
      <c r="O27" s="446" t="e">
        <f>+MID(#REF!,9,1)</f>
        <v>#REF!</v>
      </c>
      <c r="P27" s="446" t="e">
        <f>+MID(#REF!,10,1)</f>
        <v>#REF!</v>
      </c>
      <c r="Q27" s="446" t="e">
        <f>+MID(#REF!,11,1)</f>
        <v>#REF!</v>
      </c>
      <c r="R27" s="446" t="e">
        <f>+MID(#REF!,12,1)</f>
        <v>#REF!</v>
      </c>
      <c r="S27" s="446" t="e">
        <f>+MID(#REF!,13,1)</f>
        <v>#REF!</v>
      </c>
      <c r="T27" s="446" t="e">
        <f>+MID(#REF!,14,1)</f>
        <v>#REF!</v>
      </c>
      <c r="U27" s="446" t="e">
        <f>+MID(#REF!,15,1)</f>
        <v>#REF!</v>
      </c>
      <c r="V27" s="446" t="e">
        <f>+MID(#REF!,16,1)</f>
        <v>#REF!</v>
      </c>
      <c r="W27" s="446" t="e">
        <f>+MID(#REF!,17,1)</f>
        <v>#REF!</v>
      </c>
      <c r="X27" s="446" t="e">
        <f>+MID(#REF!,18,1)</f>
        <v>#REF!</v>
      </c>
      <c r="Y27" s="446" t="e">
        <f>+MID(#REF!,19,1)</f>
        <v>#REF!</v>
      </c>
      <c r="Z27" s="446" t="e">
        <f>+MID(#REF!,20,1)</f>
        <v>#REF!</v>
      </c>
      <c r="AA27" s="446" t="e">
        <f>+MID(#REF!,21,1)</f>
        <v>#REF!</v>
      </c>
      <c r="AB27" s="446" t="e">
        <f>+MID(#REF!,22,1)</f>
        <v>#REF!</v>
      </c>
      <c r="AC27" s="446" t="e">
        <f>+MID(#REF!,23,1)</f>
        <v>#REF!</v>
      </c>
      <c r="AD27" s="446" t="e">
        <f>+MID(#REF!,24,1)</f>
        <v>#REF!</v>
      </c>
      <c r="AE27" s="446" t="e">
        <f>+MID(#REF!,25,1)</f>
        <v>#REF!</v>
      </c>
      <c r="AF27" s="446" t="e">
        <f>+MID(#REF!,26,1)</f>
        <v>#REF!</v>
      </c>
      <c r="AG27" s="446" t="e">
        <f>+MID(#REF!,27,1)</f>
        <v>#REF!</v>
      </c>
      <c r="AH27" s="446" t="e">
        <f>+MID(#REF!,28,1)</f>
        <v>#REF!</v>
      </c>
      <c r="AI27" s="446" t="e">
        <f>+MID(#REF!,29,1)</f>
        <v>#REF!</v>
      </c>
      <c r="AJ27" s="446" t="e">
        <f>+MID(#REF!,30,1)</f>
        <v>#REF!</v>
      </c>
      <c r="AK27" s="453" t="e">
        <f>+MID(#REF!,31,1)</f>
        <v>#REF!</v>
      </c>
    </row>
    <row r="28" spans="1:39" x14ac:dyDescent="0.25">
      <c r="A28" s="451" t="s">
        <v>1054</v>
      </c>
      <c r="B28" s="409"/>
      <c r="C28" s="409"/>
      <c r="D28" s="409"/>
      <c r="E28" s="409"/>
      <c r="F28" s="409"/>
      <c r="G28" s="450"/>
      <c r="H28" s="450"/>
      <c r="I28" s="450"/>
      <c r="J28" s="450"/>
      <c r="K28" s="450"/>
      <c r="L28" s="450"/>
      <c r="M28" s="450"/>
      <c r="N28" s="409"/>
      <c r="O28" s="450" t="s">
        <v>1055</v>
      </c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  <c r="AE28" s="404"/>
      <c r="AF28" s="404"/>
      <c r="AG28" s="404"/>
      <c r="AH28" s="404"/>
      <c r="AI28" s="404"/>
      <c r="AJ28" s="404"/>
      <c r="AK28" s="403"/>
    </row>
    <row r="29" spans="1:39" s="535" customFormat="1" ht="19.5" customHeight="1" x14ac:dyDescent="0.25">
      <c r="A29" s="449">
        <v>0</v>
      </c>
      <c r="B29" s="446" t="e">
        <f>+LEFT(#REF!,1)</f>
        <v>#REF!</v>
      </c>
      <c r="C29" s="446" t="e">
        <f>+MID(#REF!,2,1)</f>
        <v>#REF!</v>
      </c>
      <c r="D29" s="446" t="e">
        <f>+MID(#REF!,3,1)</f>
        <v>#REF!</v>
      </c>
      <c r="E29" s="446" t="s">
        <v>1056</v>
      </c>
      <c r="F29" s="446" t="e">
        <f>+LEFT(#REF!,1)</f>
        <v>#REF!</v>
      </c>
      <c r="G29" s="446" t="e">
        <f>+MID(#REF!,2,1)</f>
        <v>#REF!</v>
      </c>
      <c r="H29" s="446" t="e">
        <f>+MID(#REF!,3,1)</f>
        <v>#REF!</v>
      </c>
      <c r="I29" s="446" t="e">
        <f>+MID(#REF!,4,1)</f>
        <v>#REF!</v>
      </c>
      <c r="J29" s="446" t="e">
        <f>+MID(#REF!,5,1)</f>
        <v>#REF!</v>
      </c>
      <c r="K29" s="446" t="e">
        <f>+MID(#REF!,6,1)</f>
        <v>#REF!</v>
      </c>
      <c r="L29" s="446" t="e">
        <f>+MID(#REF!,7,1)</f>
        <v>#REF!</v>
      </c>
      <c r="M29" s="446" t="e">
        <f>+MID(#REF!,8,1)</f>
        <v>#REF!</v>
      </c>
      <c r="N29" s="448"/>
      <c r="O29" s="447">
        <v>0</v>
      </c>
      <c r="P29" s="446" t="e">
        <f>+LEFT(#REF!,1)</f>
        <v>#REF!</v>
      </c>
      <c r="Q29" s="446" t="e">
        <f>+MID(#REF!,2,1)</f>
        <v>#REF!</v>
      </c>
      <c r="R29" s="446" t="e">
        <f>+MID(#REF!,3,1)</f>
        <v>#REF!</v>
      </c>
      <c r="S29" s="446" t="s">
        <v>1056</v>
      </c>
      <c r="T29" s="446" t="e">
        <f>+LEFT(#REF!,1)</f>
        <v>#REF!</v>
      </c>
      <c r="U29" s="446" t="e">
        <f>+MID(#REF!,2,1)</f>
        <v>#REF!</v>
      </c>
      <c r="V29" s="446" t="e">
        <f>+MID(#REF!,3,1)</f>
        <v>#REF!</v>
      </c>
      <c r="W29" s="446" t="e">
        <f>+MID(#REF!,4,1)</f>
        <v>#REF!</v>
      </c>
      <c r="X29" s="446" t="e">
        <f>+MID(#REF!,5,1)</f>
        <v>#REF!</v>
      </c>
      <c r="Y29" s="446" t="e">
        <f>+MID(#REF!,6,1)</f>
        <v>#REF!</v>
      </c>
      <c r="Z29" s="446" t="e">
        <f>+MID(#REF!,7,1)</f>
        <v>#REF!</v>
      </c>
      <c r="AA29" s="446" t="e">
        <f>+MID(#REF!,8,1)</f>
        <v>#REF!</v>
      </c>
      <c r="AB29" s="446"/>
      <c r="AC29" s="446"/>
      <c r="AD29" s="446"/>
      <c r="AE29" s="404"/>
      <c r="AF29" s="404"/>
      <c r="AG29" s="404"/>
      <c r="AH29" s="404"/>
      <c r="AI29" s="404"/>
      <c r="AJ29" s="404"/>
      <c r="AK29" s="403"/>
    </row>
    <row r="30" spans="1:39" s="396" customFormat="1" x14ac:dyDescent="0.25">
      <c r="A30" s="408" t="s">
        <v>1058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3"/>
    </row>
    <row r="31" spans="1:39" s="535" customFormat="1" ht="19.5" customHeight="1" thickBot="1" x14ac:dyDescent="0.3">
      <c r="A31" s="445" t="e">
        <f>+LEFT(#REF!,1)</f>
        <v>#REF!</v>
      </c>
      <c r="B31" s="444" t="e">
        <f>+MID(#REF!,2,1)</f>
        <v>#REF!</v>
      </c>
      <c r="C31" s="444" t="e">
        <f>+MID(#REF!,3,1)</f>
        <v>#REF!</v>
      </c>
      <c r="D31" s="444" t="e">
        <f>+MID(#REF!,4,1)</f>
        <v>#REF!</v>
      </c>
      <c r="E31" s="444" t="e">
        <f>+MID(#REF!,5,1)</f>
        <v>#REF!</v>
      </c>
      <c r="F31" s="444" t="e">
        <f>+MID(#REF!,6,1)</f>
        <v>#REF!</v>
      </c>
      <c r="G31" s="444" t="e">
        <f>+MID(#REF!,7,1)</f>
        <v>#REF!</v>
      </c>
      <c r="H31" s="444" t="e">
        <f>+MID(#REF!,8,1)</f>
        <v>#REF!</v>
      </c>
      <c r="I31" s="444" t="e">
        <f>+MID(#REF!,9,1)</f>
        <v>#REF!</v>
      </c>
      <c r="J31" s="444" t="e">
        <f>+MID(#REF!,10,1)</f>
        <v>#REF!</v>
      </c>
      <c r="K31" s="444" t="e">
        <f>+MID(#REF!,11,1)</f>
        <v>#REF!</v>
      </c>
      <c r="L31" s="444" t="e">
        <f>+MID(#REF!,12,1)</f>
        <v>#REF!</v>
      </c>
      <c r="M31" s="444" t="e">
        <f>+MID(#REF!,13,1)</f>
        <v>#REF!</v>
      </c>
      <c r="N31" s="444" t="e">
        <f>+MID(#REF!,14,1)</f>
        <v>#REF!</v>
      </c>
      <c r="O31" s="444" t="e">
        <f>+MID(#REF!,15,1)</f>
        <v>#REF!</v>
      </c>
      <c r="P31" s="444" t="e">
        <f>+MID(#REF!,16,1)</f>
        <v>#REF!</v>
      </c>
      <c r="Q31" s="444" t="e">
        <f>+MID(#REF!,17,1)</f>
        <v>#REF!</v>
      </c>
      <c r="R31" s="444" t="e">
        <f>+MID(#REF!,18,1)</f>
        <v>#REF!</v>
      </c>
      <c r="S31" s="444" t="e">
        <f>+MID(#REF!,19,1)</f>
        <v>#REF!</v>
      </c>
      <c r="T31" s="444" t="e">
        <f>+MID(#REF!,20,1)</f>
        <v>#REF!</v>
      </c>
      <c r="U31" s="444" t="e">
        <f>+MID(#REF!,21,1)</f>
        <v>#REF!</v>
      </c>
      <c r="V31" s="444" t="e">
        <f>+MID(#REF!,22,1)</f>
        <v>#REF!</v>
      </c>
      <c r="W31" s="444" t="e">
        <f>+MID(#REF!,23,1)</f>
        <v>#REF!</v>
      </c>
      <c r="X31" s="444" t="e">
        <f>+MID(#REF!,24,1)</f>
        <v>#REF!</v>
      </c>
      <c r="Y31" s="444" t="e">
        <f>+MID(#REF!,25,1)</f>
        <v>#REF!</v>
      </c>
      <c r="Z31" s="444" t="e">
        <f>+MID(#REF!,26,1)</f>
        <v>#REF!</v>
      </c>
      <c r="AA31" s="444" t="e">
        <f>+MID(#REF!,27,1)</f>
        <v>#REF!</v>
      </c>
      <c r="AB31" s="444" t="e">
        <f>+MID(#REF!,28,1)</f>
        <v>#REF!</v>
      </c>
      <c r="AC31" s="444" t="e">
        <f>+MID(#REF!,29,1)</f>
        <v>#REF!</v>
      </c>
      <c r="AD31" s="444" t="e">
        <f>+MID(#REF!,30,1)</f>
        <v>#REF!</v>
      </c>
      <c r="AE31" s="444" t="e">
        <f>+MID(#REF!,31,1)</f>
        <v>#REF!</v>
      </c>
      <c r="AF31" s="444" t="e">
        <f>+MID(#REF!,32,1)</f>
        <v>#REF!</v>
      </c>
      <c r="AG31" s="444" t="e">
        <f>+MID(#REF!,33,1)</f>
        <v>#REF!</v>
      </c>
      <c r="AH31" s="444" t="e">
        <f>+MID(#REF!,34,1)</f>
        <v>#REF!</v>
      </c>
      <c r="AI31" s="444" t="e">
        <f>+MID(#REF!,35,1)</f>
        <v>#REF!</v>
      </c>
      <c r="AJ31" s="444" t="e">
        <f>+MID(#REF!,36,1)</f>
        <v>#REF!</v>
      </c>
      <c r="AK31" s="443" t="e">
        <f>+MID(#REF!,37,1)</f>
        <v>#REF!</v>
      </c>
    </row>
    <row r="32" spans="1:39" s="396" customFormat="1" ht="4.5" customHeight="1" thickBot="1" x14ac:dyDescent="0.3">
      <c r="W32" s="397"/>
      <c r="X32" s="397"/>
      <c r="Y32" s="397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7"/>
    </row>
    <row r="33" spans="1:41" s="439" customFormat="1" ht="12.75" customHeight="1" x14ac:dyDescent="0.25">
      <c r="A33" s="442" t="s">
        <v>1059</v>
      </c>
      <c r="B33" s="441"/>
      <c r="C33" s="441"/>
      <c r="D33" s="441"/>
      <c r="E33" s="441"/>
      <c r="F33" s="441"/>
      <c r="G33" s="441"/>
      <c r="H33" s="441"/>
      <c r="I33" s="441"/>
      <c r="J33" s="441"/>
      <c r="K33" s="440"/>
      <c r="L33" s="1685" t="s">
        <v>1062</v>
      </c>
      <c r="M33" s="1686"/>
      <c r="N33" s="1686"/>
      <c r="O33" s="1686"/>
      <c r="P33" s="1686"/>
      <c r="Q33" s="1686"/>
      <c r="R33" s="1686"/>
      <c r="S33" s="1686"/>
      <c r="T33" s="1687"/>
      <c r="U33" s="1580" t="s">
        <v>1061</v>
      </c>
      <c r="V33" s="1580"/>
      <c r="W33" s="1580"/>
      <c r="X33" s="1580"/>
      <c r="Y33" s="1580"/>
      <c r="Z33" s="1580"/>
      <c r="AA33" s="1580"/>
      <c r="AB33" s="1581"/>
      <c r="AC33" s="1685" t="s">
        <v>1060</v>
      </c>
      <c r="AD33" s="1686"/>
      <c r="AE33" s="1686"/>
      <c r="AF33" s="1686"/>
      <c r="AG33" s="1686"/>
      <c r="AH33" s="1686"/>
      <c r="AI33" s="1686"/>
      <c r="AJ33" s="1686"/>
      <c r="AK33" s="1691"/>
    </row>
    <row r="34" spans="1:41" s="396" customFormat="1" ht="19.5" customHeight="1" x14ac:dyDescent="0.25">
      <c r="A34" s="425" t="e">
        <f>LEFT(TEXT(#REF!,"dd.m.yyyy"),1)</f>
        <v>#REF!</v>
      </c>
      <c r="B34" s="424" t="e">
        <f>MID(TEXT(#REF!,"dd.mm.yyyy"),2,1)</f>
        <v>#REF!</v>
      </c>
      <c r="C34" s="423" t="s">
        <v>1027</v>
      </c>
      <c r="D34" s="424" t="e">
        <f>MID(TEXT(#REF!,"dd.mm.yyyy"),4,1)</f>
        <v>#REF!</v>
      </c>
      <c r="E34" s="424" t="e">
        <f>MID(TEXT(#REF!,"dd.mm.yyyy"),5,1)</f>
        <v>#REF!</v>
      </c>
      <c r="F34" s="423" t="s">
        <v>1027</v>
      </c>
      <c r="G34" s="422" t="e">
        <f>MID(TEXT(#REF!,"dd.mm.yyyy"),7,1)</f>
        <v>#REF!</v>
      </c>
      <c r="H34" s="422" t="e">
        <f>MID(TEXT(#REF!,"dd.mm.yyyy"),8,1)</f>
        <v>#REF!</v>
      </c>
      <c r="I34" s="422" t="e">
        <f>MID(TEXT(#REF!,"dd.mm.yyyy"),9,1)</f>
        <v>#REF!</v>
      </c>
      <c r="J34" s="422" t="e">
        <f>MID(TEXT(#REF!,"dd.mm.yyyy"),10,1)</f>
        <v>#REF!</v>
      </c>
      <c r="K34" s="438"/>
      <c r="L34" s="1688"/>
      <c r="M34" s="1689"/>
      <c r="N34" s="1689"/>
      <c r="O34" s="1689"/>
      <c r="P34" s="1689"/>
      <c r="Q34" s="1689"/>
      <c r="R34" s="1689"/>
      <c r="S34" s="1689"/>
      <c r="T34" s="1690"/>
      <c r="U34" s="1583"/>
      <c r="V34" s="1583"/>
      <c r="W34" s="1583"/>
      <c r="X34" s="1583"/>
      <c r="Y34" s="1583"/>
      <c r="Z34" s="1583"/>
      <c r="AA34" s="1583"/>
      <c r="AB34" s="1584"/>
      <c r="AC34" s="1688"/>
      <c r="AD34" s="1689"/>
      <c r="AE34" s="1689"/>
      <c r="AF34" s="1689"/>
      <c r="AG34" s="1689"/>
      <c r="AH34" s="1689"/>
      <c r="AI34" s="1689"/>
      <c r="AJ34" s="1689"/>
      <c r="AK34" s="1692"/>
      <c r="AO34" s="534"/>
    </row>
    <row r="35" spans="1:41" s="396" customFormat="1" ht="13.5" customHeight="1" x14ac:dyDescent="0.25">
      <c r="A35" s="437"/>
      <c r="B35" s="436"/>
      <c r="C35" s="436"/>
      <c r="D35" s="436"/>
      <c r="E35" s="436"/>
      <c r="F35" s="436"/>
      <c r="G35" s="435"/>
      <c r="H35" s="435"/>
      <c r="I35" s="435"/>
      <c r="J35" s="435"/>
      <c r="K35" s="434"/>
      <c r="L35" s="1688"/>
      <c r="M35" s="1689"/>
      <c r="N35" s="1689"/>
      <c r="O35" s="1689"/>
      <c r="P35" s="1689"/>
      <c r="Q35" s="1689"/>
      <c r="R35" s="1689"/>
      <c r="S35" s="1689"/>
      <c r="T35" s="1690"/>
      <c r="U35" s="1583"/>
      <c r="V35" s="1583"/>
      <c r="W35" s="1583"/>
      <c r="X35" s="1583"/>
      <c r="Y35" s="1583"/>
      <c r="Z35" s="1583"/>
      <c r="AA35" s="1583"/>
      <c r="AB35" s="1584"/>
      <c r="AC35" s="1688"/>
      <c r="AD35" s="1689"/>
      <c r="AE35" s="1689"/>
      <c r="AF35" s="1689"/>
      <c r="AG35" s="1689"/>
      <c r="AH35" s="1689"/>
      <c r="AI35" s="1689"/>
      <c r="AJ35" s="1689"/>
      <c r="AK35" s="1692"/>
    </row>
    <row r="36" spans="1:41" s="396" customFormat="1" x14ac:dyDescent="0.2">
      <c r="A36" s="408" t="s">
        <v>1063</v>
      </c>
      <c r="B36" s="407"/>
      <c r="C36" s="407"/>
      <c r="D36" s="407"/>
      <c r="E36" s="407"/>
      <c r="F36" s="407"/>
      <c r="G36" s="433"/>
      <c r="H36" s="433"/>
      <c r="I36" s="433"/>
      <c r="J36" s="433"/>
      <c r="K36" s="432"/>
      <c r="L36" s="431"/>
      <c r="M36" s="431"/>
      <c r="N36" s="431"/>
      <c r="O36" s="431"/>
      <c r="P36" s="431"/>
      <c r="Q36" s="431"/>
      <c r="R36" s="431"/>
      <c r="S36" s="407"/>
      <c r="T36" s="429"/>
      <c r="U36" s="430"/>
      <c r="V36" s="430"/>
      <c r="W36" s="430"/>
      <c r="X36" s="430"/>
      <c r="Y36" s="430"/>
      <c r="Z36" s="404"/>
      <c r="AA36" s="430"/>
      <c r="AB36" s="429"/>
      <c r="AC36" s="428"/>
      <c r="AD36" s="427"/>
      <c r="AE36" s="427"/>
      <c r="AF36" s="427"/>
      <c r="AG36" s="427"/>
      <c r="AH36" s="427"/>
      <c r="AI36" s="427"/>
      <c r="AJ36" s="427"/>
      <c r="AK36" s="426"/>
    </row>
    <row r="37" spans="1:41" s="396" customFormat="1" ht="19.5" customHeight="1" x14ac:dyDescent="0.25">
      <c r="A37" s="425" t="e">
        <f>IF(#REF!="","",LEFT(TEXT(#REF!,"dd.mm.yyyy"),1))</f>
        <v>#REF!</v>
      </c>
      <c r="B37" s="424" t="e">
        <f>IF(#REF!="","",MID(TEXT(#REF!,"dd.mm.yyyy"),2,1))</f>
        <v>#REF!</v>
      </c>
      <c r="C37" s="423" t="s">
        <v>1027</v>
      </c>
      <c r="D37" s="424" t="e">
        <f>IF(#REF!="","",MID(TEXT(#REF!,"dd.mm.yyyy"),4,1))</f>
        <v>#REF!</v>
      </c>
      <c r="E37" s="424" t="e">
        <f>IF(#REF!="","",MID(TEXT(#REF!,"dd.mm.yyyy"),5,1))</f>
        <v>#REF!</v>
      </c>
      <c r="F37" s="423" t="s">
        <v>1027</v>
      </c>
      <c r="G37" s="422" t="e">
        <f>IF(#REF!="","",MID(TEXT(#REF!,"dd.mm.yyyy"),7,1))</f>
        <v>#REF!</v>
      </c>
      <c r="H37" s="422" t="e">
        <f>IF(#REF!="","",MID(TEXT(#REF!,"dd.mm.yyyy"),8,1))</f>
        <v>#REF!</v>
      </c>
      <c r="I37" s="422" t="e">
        <f>IF(#REF!="","",MID(TEXT(#REF!,"dd.mm.yyyy"),9,1))</f>
        <v>#REF!</v>
      </c>
      <c r="J37" s="422" t="e">
        <f>IF(#REF!="","",MID(TEXT(#REF!,"dd.mm.yyyy"),10,1))</f>
        <v>#REF!</v>
      </c>
      <c r="K37" s="421"/>
      <c r="L37" s="407"/>
      <c r="M37" s="407"/>
      <c r="N37" s="407"/>
      <c r="O37" s="407"/>
      <c r="P37" s="407"/>
      <c r="Q37" s="407"/>
      <c r="R37" s="407"/>
      <c r="S37" s="407"/>
      <c r="T37" s="533"/>
      <c r="U37" s="407"/>
      <c r="V37" s="404"/>
      <c r="W37" s="404"/>
      <c r="X37" s="404"/>
      <c r="Y37" s="404"/>
      <c r="Z37" s="404"/>
      <c r="AA37" s="404"/>
      <c r="AB37" s="532"/>
      <c r="AC37" s="404"/>
      <c r="AD37" s="404"/>
      <c r="AE37" s="404"/>
      <c r="AF37" s="404"/>
      <c r="AG37" s="404"/>
      <c r="AH37" s="404"/>
      <c r="AI37" s="404"/>
      <c r="AJ37" s="404"/>
      <c r="AK37" s="403"/>
    </row>
    <row r="38" spans="1:41" s="402" customFormat="1" thickBot="1" x14ac:dyDescent="0.3">
      <c r="A38" s="417"/>
      <c r="B38" s="416"/>
      <c r="C38" s="416"/>
      <c r="D38" s="416"/>
      <c r="E38" s="416"/>
      <c r="F38" s="416"/>
      <c r="G38" s="416"/>
      <c r="H38" s="416"/>
      <c r="I38" s="416"/>
      <c r="J38" s="416"/>
      <c r="K38" s="415"/>
      <c r="L38" s="1587" t="e">
        <f>#REF!</f>
        <v>#REF!</v>
      </c>
      <c r="M38" s="1588"/>
      <c r="N38" s="1588"/>
      <c r="O38" s="1588"/>
      <c r="P38" s="1588"/>
      <c r="Q38" s="1588"/>
      <c r="R38" s="1588"/>
      <c r="S38" s="1588"/>
      <c r="T38" s="1589"/>
      <c r="U38" s="1587" t="e">
        <f>#REF!</f>
        <v>#REF!</v>
      </c>
      <c r="V38" s="1588"/>
      <c r="W38" s="1588"/>
      <c r="X38" s="1588"/>
      <c r="Y38" s="1588"/>
      <c r="Z38" s="1588"/>
      <c r="AA38" s="1588"/>
      <c r="AB38" s="1589"/>
      <c r="AC38" s="1590" t="e">
        <f>#REF!</f>
        <v>#REF!</v>
      </c>
      <c r="AD38" s="1588"/>
      <c r="AE38" s="1588"/>
      <c r="AF38" s="1588"/>
      <c r="AG38" s="1588"/>
      <c r="AH38" s="1588"/>
      <c r="AI38" s="1588"/>
      <c r="AJ38" s="1588"/>
      <c r="AK38" s="1591"/>
    </row>
    <row r="39" spans="1:41" s="402" customFormat="1" x14ac:dyDescent="0.25"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7"/>
      <c r="AJ39" s="397"/>
      <c r="AK39" s="397"/>
    </row>
    <row r="40" spans="1:41" s="402" customFormat="1" x14ac:dyDescent="0.25"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</row>
    <row r="41" spans="1:41" s="402" customFormat="1" x14ac:dyDescent="0.25"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  <c r="AJ41" s="397"/>
      <c r="AK41" s="397"/>
    </row>
    <row r="42" spans="1:41" ht="13.5" thickBot="1" x14ac:dyDescent="0.3"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7"/>
      <c r="AJ42" s="397"/>
      <c r="AK42" s="397"/>
    </row>
    <row r="43" spans="1:41" s="402" customFormat="1" x14ac:dyDescent="0.25">
      <c r="B43" s="414" t="s">
        <v>1064</v>
      </c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1"/>
      <c r="AK43" s="397"/>
    </row>
    <row r="44" spans="1:41" s="402" customFormat="1" x14ac:dyDescent="0.25">
      <c r="B44" s="406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3"/>
      <c r="AK44" s="397"/>
    </row>
    <row r="45" spans="1:41" x14ac:dyDescent="0.25">
      <c r="B45" s="410"/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09"/>
      <c r="T45" s="409"/>
      <c r="U45" s="409"/>
      <c r="V45" s="409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397"/>
    </row>
    <row r="46" spans="1:41" s="402" customFormat="1" x14ac:dyDescent="0.25">
      <c r="B46" s="406"/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5"/>
      <c r="R46" s="405"/>
      <c r="S46" s="405"/>
      <c r="T46" s="405"/>
      <c r="U46" s="405"/>
      <c r="V46" s="405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41" s="396" customFormat="1" x14ac:dyDescent="0.25">
      <c r="B47" s="408"/>
      <c r="C47" s="407"/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41" s="396" customFormat="1" x14ac:dyDescent="0.25">
      <c r="B48" s="408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1:39" s="402" customFormat="1" x14ac:dyDescent="0.25">
      <c r="B49" s="406"/>
      <c r="C49" s="405"/>
      <c r="D49" s="405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1:39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1:39" s="402" customFormat="1" x14ac:dyDescent="0.25">
      <c r="B51" s="406"/>
      <c r="C51" s="405"/>
      <c r="D51" s="405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4"/>
      <c r="AJ51" s="403"/>
      <c r="AK51" s="397"/>
    </row>
    <row r="52" spans="1:39" s="402" customFormat="1" x14ac:dyDescent="0.25">
      <c r="B52" s="406"/>
      <c r="C52" s="405"/>
      <c r="D52" s="405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4"/>
      <c r="AJ52" s="403"/>
      <c r="AK52" s="397"/>
    </row>
    <row r="53" spans="1:39" s="396" customFormat="1" ht="13.5" thickBot="1" x14ac:dyDescent="0.3">
      <c r="B53" s="401"/>
      <c r="C53" s="400"/>
      <c r="D53" s="400"/>
      <c r="E53" s="400"/>
      <c r="F53" s="400"/>
      <c r="G53" s="400" t="s">
        <v>1065</v>
      </c>
      <c r="H53" s="400"/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 t="s">
        <v>1066</v>
      </c>
      <c r="V53" s="400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8"/>
      <c r="AK53" s="397"/>
    </row>
    <row r="55" spans="1:39" x14ac:dyDescent="0.25">
      <c r="A55" s="505"/>
      <c r="B55" s="505"/>
      <c r="C55" s="506"/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5"/>
      <c r="AD55" s="505"/>
      <c r="AE55" s="505"/>
      <c r="AF55" s="505"/>
      <c r="AG55" s="505"/>
      <c r="AH55" s="505"/>
      <c r="AI55" s="505"/>
      <c r="AJ55" s="505"/>
      <c r="AK55" s="505"/>
      <c r="AL55" s="505"/>
      <c r="AM55" s="505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B2:I208"/>
  <sheetViews>
    <sheetView showGridLines="0" topLeftCell="A79" zoomScale="60" zoomScaleNormal="60" workbookViewId="0">
      <selection activeCell="A106" sqref="A106:XFD106"/>
    </sheetView>
  </sheetViews>
  <sheetFormatPr defaultColWidth="10.28515625" defaultRowHeight="18" x14ac:dyDescent="0.25"/>
  <cols>
    <col min="1" max="1" width="5" style="294" customWidth="1"/>
    <col min="2" max="2" width="10.42578125" style="288" customWidth="1"/>
    <col min="3" max="3" width="140.42578125" style="290" customWidth="1"/>
    <col min="4" max="4" width="21.7109375" style="291" customWidth="1"/>
    <col min="5" max="5" width="22.85546875" style="291" customWidth="1"/>
    <col min="6" max="6" width="5" style="288" customWidth="1"/>
    <col min="7" max="7" width="57.140625" style="288" hidden="1" customWidth="1"/>
    <col min="8" max="8" width="11.5703125" style="292" bestFit="1" customWidth="1"/>
    <col min="9" max="9" width="11.5703125" style="294" bestFit="1" customWidth="1"/>
    <col min="10" max="16384" width="10.28515625" style="294"/>
  </cols>
  <sheetData>
    <row r="2" spans="2:9" ht="33.75" x14ac:dyDescent="0.5">
      <c r="C2" s="289" t="s">
        <v>945</v>
      </c>
      <c r="I2" s="293"/>
    </row>
    <row r="3" spans="2:9" ht="24" customHeight="1" x14ac:dyDescent="0.4">
      <c r="C3" s="295" t="s">
        <v>2158</v>
      </c>
      <c r="D3" s="296"/>
      <c r="F3" s="297"/>
      <c r="G3" s="298"/>
    </row>
    <row r="4" spans="2:9" ht="24" customHeight="1" x14ac:dyDescent="0.35">
      <c r="C4" s="299" t="s">
        <v>946</v>
      </c>
      <c r="D4" s="296"/>
      <c r="F4" s="297"/>
      <c r="G4" s="298"/>
      <c r="H4" s="293"/>
      <c r="I4" s="293"/>
    </row>
    <row r="5" spans="2:9" ht="24" customHeight="1" x14ac:dyDescent="0.35">
      <c r="C5" s="299"/>
      <c r="D5" s="296"/>
      <c r="F5" s="297"/>
      <c r="G5" s="298"/>
      <c r="H5" s="293"/>
      <c r="I5" s="293"/>
    </row>
    <row r="6" spans="2:9" ht="20.100000000000001" customHeight="1" x14ac:dyDescent="0.3">
      <c r="B6" s="300"/>
      <c r="C6" s="301"/>
      <c r="F6" s="302"/>
      <c r="G6" s="301"/>
    </row>
    <row r="7" spans="2:9" s="303" customFormat="1" ht="20.25" customHeight="1" x14ac:dyDescent="0.25">
      <c r="B7" s="1694" t="s">
        <v>1829</v>
      </c>
      <c r="C7" s="1694" t="s">
        <v>1</v>
      </c>
      <c r="D7" s="1697" t="s">
        <v>1830</v>
      </c>
      <c r="E7" s="1698"/>
      <c r="F7" s="304"/>
      <c r="G7" s="305"/>
      <c r="H7" s="292"/>
    </row>
    <row r="8" spans="2:9" s="303" customFormat="1" ht="20.25" customHeight="1" x14ac:dyDescent="0.25">
      <c r="B8" s="1695"/>
      <c r="C8" s="1695"/>
      <c r="D8" s="821" t="s">
        <v>1831</v>
      </c>
      <c r="E8" s="821" t="s">
        <v>1832</v>
      </c>
      <c r="F8" s="304"/>
      <c r="G8" s="305"/>
      <c r="H8" s="292"/>
    </row>
    <row r="9" spans="2:9" s="303" customFormat="1" ht="20.25" customHeight="1" x14ac:dyDescent="0.25">
      <c r="B9" s="1696"/>
      <c r="C9" s="1696"/>
      <c r="D9" s="822" t="s">
        <v>1047</v>
      </c>
      <c r="E9" s="822" t="s">
        <v>1047</v>
      </c>
      <c r="F9" s="304"/>
      <c r="G9" s="305"/>
      <c r="H9" s="292"/>
    </row>
    <row r="10" spans="2:9" s="303" customFormat="1" ht="20.25" customHeight="1" x14ac:dyDescent="0.25">
      <c r="B10" s="823" t="s">
        <v>1833</v>
      </c>
      <c r="C10" s="824"/>
      <c r="D10" s="825"/>
      <c r="E10" s="826"/>
      <c r="F10" s="304"/>
      <c r="G10" s="305"/>
      <c r="H10" s="292"/>
    </row>
    <row r="11" spans="2:9" s="303" customFormat="1" x14ac:dyDescent="0.25">
      <c r="B11" s="827" t="s">
        <v>948</v>
      </c>
      <c r="C11" s="828" t="s">
        <v>1742</v>
      </c>
      <c r="D11" s="296">
        <v>-2857421.0500000026</v>
      </c>
      <c r="E11" s="1024">
        <v>550332.06999999995</v>
      </c>
      <c r="F11" s="304"/>
      <c r="G11" s="305"/>
      <c r="H11" s="292"/>
    </row>
    <row r="12" spans="2:9" s="303" customFormat="1" ht="21.95" customHeight="1" x14ac:dyDescent="0.25">
      <c r="B12" s="308"/>
      <c r="C12" s="309"/>
      <c r="D12" s="820"/>
      <c r="E12" s="820"/>
      <c r="F12" s="304"/>
      <c r="G12" s="305"/>
      <c r="H12" s="292"/>
    </row>
    <row r="13" spans="2:9" s="303" customFormat="1" ht="39.75" customHeight="1" x14ac:dyDescent="0.25">
      <c r="B13" s="311" t="s">
        <v>949</v>
      </c>
      <c r="C13" s="799" t="s">
        <v>1743</v>
      </c>
      <c r="D13" s="819">
        <f>SUM(D14:D26)</f>
        <v>2583728.81</v>
      </c>
      <c r="E13" s="819">
        <f>SUM(E14:E26)</f>
        <v>1207816.82</v>
      </c>
      <c r="F13" s="314"/>
      <c r="G13" s="315"/>
      <c r="H13" s="292"/>
    </row>
    <row r="14" spans="2:9" s="303" customFormat="1" ht="21.95" customHeight="1" x14ac:dyDescent="0.25">
      <c r="B14" s="311" t="s">
        <v>950</v>
      </c>
      <c r="C14" s="312" t="s">
        <v>1744</v>
      </c>
      <c r="D14" s="316">
        <v>1374094</v>
      </c>
      <c r="E14" s="820">
        <v>1300606</v>
      </c>
      <c r="F14" s="314"/>
      <c r="G14" s="315"/>
      <c r="H14" s="292"/>
    </row>
    <row r="15" spans="2:9" s="303" customFormat="1" ht="39.75" customHeight="1" x14ac:dyDescent="0.25">
      <c r="B15" s="311" t="s">
        <v>951</v>
      </c>
      <c r="C15" s="800" t="s">
        <v>1745</v>
      </c>
      <c r="D15" s="316">
        <v>0</v>
      </c>
      <c r="E15" s="316"/>
      <c r="F15" s="314"/>
      <c r="G15" s="315"/>
      <c r="H15" s="292"/>
    </row>
    <row r="16" spans="2:9" s="303" customFormat="1" ht="21.95" customHeight="1" x14ac:dyDescent="0.25">
      <c r="B16" s="311" t="s">
        <v>952</v>
      </c>
      <c r="C16" s="312" t="s">
        <v>1746</v>
      </c>
      <c r="D16" s="316">
        <v>0</v>
      </c>
      <c r="E16" s="316"/>
      <c r="F16" s="314"/>
      <c r="G16" s="315"/>
      <c r="H16" s="292"/>
      <c r="I16" s="317"/>
    </row>
    <row r="17" spans="2:9" s="303" customFormat="1" ht="21.95" customHeight="1" x14ac:dyDescent="0.25">
      <c r="B17" s="311" t="s">
        <v>953</v>
      </c>
      <c r="C17" s="312" t="s">
        <v>1747</v>
      </c>
      <c r="D17" s="316">
        <v>0</v>
      </c>
      <c r="E17" s="316"/>
      <c r="F17" s="314"/>
      <c r="G17" s="315"/>
      <c r="H17" s="292"/>
      <c r="I17" s="317"/>
    </row>
    <row r="18" spans="2:9" s="303" customFormat="1" ht="21.95" customHeight="1" x14ac:dyDescent="0.25">
      <c r="B18" s="311" t="s">
        <v>954</v>
      </c>
      <c r="C18" s="312" t="s">
        <v>1748</v>
      </c>
      <c r="D18" s="316">
        <v>0</v>
      </c>
      <c r="E18" s="820"/>
      <c r="F18" s="314"/>
      <c r="G18" s="315"/>
      <c r="H18" s="292"/>
      <c r="I18" s="317"/>
    </row>
    <row r="19" spans="2:9" s="303" customFormat="1" ht="21.95" customHeight="1" x14ac:dyDescent="0.25">
      <c r="B19" s="311" t="s">
        <v>955</v>
      </c>
      <c r="C19" s="312" t="s">
        <v>1749</v>
      </c>
      <c r="D19" s="316">
        <v>1506887</v>
      </c>
      <c r="E19" s="316">
        <v>-26500</v>
      </c>
      <c r="F19" s="314"/>
      <c r="G19" s="315"/>
      <c r="H19" s="292"/>
      <c r="I19" s="317"/>
    </row>
    <row r="20" spans="2:9" s="303" customFormat="1" ht="21.95" customHeight="1" x14ac:dyDescent="0.25">
      <c r="B20" s="311" t="s">
        <v>956</v>
      </c>
      <c r="C20" s="312" t="s">
        <v>1750</v>
      </c>
      <c r="D20" s="316">
        <v>0</v>
      </c>
      <c r="E20" s="820"/>
      <c r="F20" s="314"/>
      <c r="G20" s="315"/>
      <c r="H20" s="292"/>
      <c r="I20" s="317"/>
    </row>
    <row r="21" spans="2:9" s="303" customFormat="1" ht="21.95" customHeight="1" x14ac:dyDescent="0.25">
      <c r="B21" s="311" t="s">
        <v>957</v>
      </c>
      <c r="C21" s="800" t="s">
        <v>1751</v>
      </c>
      <c r="D21" s="316">
        <v>98664</v>
      </c>
      <c r="E21" s="316">
        <v>69291.820000000007</v>
      </c>
      <c r="F21" s="314"/>
      <c r="G21" s="315"/>
      <c r="H21" s="292"/>
      <c r="I21" s="317"/>
    </row>
    <row r="22" spans="2:9" s="303" customFormat="1" ht="21.95" customHeight="1" x14ac:dyDescent="0.25">
      <c r="B22" s="311" t="s">
        <v>958</v>
      </c>
      <c r="C22" s="800" t="s">
        <v>1752</v>
      </c>
      <c r="D22" s="316">
        <v>-4.1900000000000004</v>
      </c>
      <c r="E22" s="820"/>
      <c r="F22" s="314"/>
      <c r="G22" s="315"/>
      <c r="H22" s="292"/>
      <c r="I22" s="317"/>
    </row>
    <row r="23" spans="2:9" s="303" customFormat="1" ht="39.75" customHeight="1" x14ac:dyDescent="0.25">
      <c r="B23" s="311" t="s">
        <v>959</v>
      </c>
      <c r="C23" s="799" t="s">
        <v>1753</v>
      </c>
      <c r="D23" s="316"/>
      <c r="E23" s="820"/>
      <c r="F23" s="314"/>
      <c r="G23" s="315"/>
      <c r="H23" s="292"/>
      <c r="I23" s="317"/>
    </row>
    <row r="24" spans="2:9" s="303" customFormat="1" ht="41.25" customHeight="1" x14ac:dyDescent="0.25">
      <c r="B24" s="311" t="s">
        <v>960</v>
      </c>
      <c r="C24" s="799" t="s">
        <v>1754</v>
      </c>
      <c r="D24" s="316"/>
      <c r="E24" s="820"/>
      <c r="F24" s="314"/>
      <c r="G24" s="315"/>
      <c r="H24" s="292"/>
      <c r="I24" s="317"/>
    </row>
    <row r="25" spans="2:9" s="303" customFormat="1" ht="21.95" customHeight="1" x14ac:dyDescent="0.25">
      <c r="B25" s="311" t="s">
        <v>961</v>
      </c>
      <c r="C25" s="312" t="s">
        <v>1755</v>
      </c>
      <c r="D25" s="316">
        <v>-395910</v>
      </c>
      <c r="E25" s="820">
        <v>-55786</v>
      </c>
      <c r="F25" s="314"/>
      <c r="G25" s="315"/>
      <c r="H25" s="292"/>
      <c r="I25" s="317"/>
    </row>
    <row r="26" spans="2:9" s="303" customFormat="1" ht="42.75" customHeight="1" x14ac:dyDescent="0.25">
      <c r="B26" s="311" t="s">
        <v>962</v>
      </c>
      <c r="C26" s="799" t="s">
        <v>1756</v>
      </c>
      <c r="D26" s="316">
        <v>-2</v>
      </c>
      <c r="E26" s="820">
        <v>-79795</v>
      </c>
      <c r="F26" s="314"/>
      <c r="G26" s="315"/>
      <c r="H26" s="292"/>
      <c r="I26" s="317"/>
    </row>
    <row r="27" spans="2:9" s="303" customFormat="1" ht="59.25" customHeight="1" x14ac:dyDescent="0.25">
      <c r="B27" s="311" t="s">
        <v>963</v>
      </c>
      <c r="C27" s="799" t="s">
        <v>1757</v>
      </c>
      <c r="D27" s="819">
        <f>SUM(D28:D31)</f>
        <v>3571387.35</v>
      </c>
      <c r="E27" s="819">
        <f>SUM(E28:E31)</f>
        <v>-1304286</v>
      </c>
      <c r="F27" s="304"/>
      <c r="G27" s="305"/>
      <c r="H27" s="318"/>
    </row>
    <row r="28" spans="2:9" s="303" customFormat="1" ht="21.95" customHeight="1" x14ac:dyDescent="0.25">
      <c r="B28" s="311" t="s">
        <v>964</v>
      </c>
      <c r="C28" s="312" t="s">
        <v>1758</v>
      </c>
      <c r="D28" s="316">
        <v>1518227</v>
      </c>
      <c r="E28" s="820">
        <v>429475</v>
      </c>
      <c r="F28" s="304"/>
      <c r="G28" s="305"/>
      <c r="H28" s="318"/>
      <c r="I28" s="319"/>
    </row>
    <row r="29" spans="2:9" s="303" customFormat="1" ht="21.95" customHeight="1" x14ac:dyDescent="0.25">
      <c r="B29" s="311" t="s">
        <v>965</v>
      </c>
      <c r="C29" s="800" t="s">
        <v>1759</v>
      </c>
      <c r="D29" s="316">
        <v>1029023.3500000001</v>
      </c>
      <c r="E29" s="820">
        <v>-1624192</v>
      </c>
      <c r="F29" s="304"/>
      <c r="G29" s="305"/>
      <c r="H29" s="318"/>
    </row>
    <row r="30" spans="2:9" s="303" customFormat="1" ht="21.95" customHeight="1" x14ac:dyDescent="0.25">
      <c r="B30" s="311" t="s">
        <v>966</v>
      </c>
      <c r="C30" s="800" t="s">
        <v>1760</v>
      </c>
      <c r="D30" s="316">
        <v>1024137</v>
      </c>
      <c r="E30" s="820">
        <v>-109569</v>
      </c>
      <c r="F30" s="304"/>
      <c r="G30" s="305"/>
      <c r="H30" s="318"/>
    </row>
    <row r="31" spans="2:9" s="303" customFormat="1" ht="38.25" customHeight="1" x14ac:dyDescent="0.25">
      <c r="B31" s="311" t="s">
        <v>967</v>
      </c>
      <c r="C31" s="800" t="s">
        <v>1761</v>
      </c>
      <c r="D31" s="316"/>
      <c r="E31" s="820"/>
      <c r="F31" s="304"/>
      <c r="G31" s="305"/>
      <c r="H31" s="318"/>
    </row>
    <row r="32" spans="2:9" s="303" customFormat="1" ht="38.25" customHeight="1" x14ac:dyDescent="0.25">
      <c r="B32" s="311"/>
      <c r="C32" s="801" t="s">
        <v>1762</v>
      </c>
      <c r="D32" s="316">
        <f>D11+D13+D27</f>
        <v>3297695.1099999975</v>
      </c>
      <c r="E32" s="820">
        <f>E11+E13+E27</f>
        <v>453862.89000000013</v>
      </c>
      <c r="F32" s="304"/>
      <c r="G32" s="305"/>
      <c r="H32" s="318"/>
    </row>
    <row r="33" spans="2:8" s="303" customFormat="1" ht="21.95" customHeight="1" x14ac:dyDescent="0.25">
      <c r="B33" s="802" t="s">
        <v>968</v>
      </c>
      <c r="C33" s="803" t="s">
        <v>1763</v>
      </c>
      <c r="D33" s="316">
        <v>4.1900000000000004</v>
      </c>
      <c r="E33" s="820"/>
      <c r="F33" s="304"/>
      <c r="G33" s="305"/>
      <c r="H33" s="318"/>
    </row>
    <row r="34" spans="2:8" s="303" customFormat="1" ht="21.95" customHeight="1" x14ac:dyDescent="0.25">
      <c r="B34" s="802" t="s">
        <v>969</v>
      </c>
      <c r="C34" s="803" t="s">
        <v>1764</v>
      </c>
      <c r="D34" s="316">
        <v>-98664</v>
      </c>
      <c r="E34" s="820">
        <v>-69292</v>
      </c>
      <c r="F34" s="304"/>
      <c r="G34" s="305"/>
      <c r="H34" s="318"/>
    </row>
    <row r="35" spans="2:8" s="303" customFormat="1" x14ac:dyDescent="0.25">
      <c r="B35" s="802" t="s">
        <v>970</v>
      </c>
      <c r="C35" s="803" t="s">
        <v>1765</v>
      </c>
      <c r="D35" s="316"/>
      <c r="E35" s="820"/>
      <c r="F35" s="304"/>
      <c r="G35" s="305"/>
      <c r="H35" s="318"/>
    </row>
    <row r="36" spans="2:8" s="303" customFormat="1" ht="36" x14ac:dyDescent="0.25">
      <c r="B36" s="802" t="s">
        <v>971</v>
      </c>
      <c r="C36" s="803" t="s">
        <v>1766</v>
      </c>
      <c r="D36" s="316"/>
      <c r="E36" s="820"/>
      <c r="F36" s="304"/>
      <c r="G36" s="305"/>
      <c r="H36" s="318"/>
    </row>
    <row r="37" spans="2:8" s="303" customFormat="1" ht="21.95" customHeight="1" x14ac:dyDescent="0.25">
      <c r="B37" s="802"/>
      <c r="C37" s="804" t="s">
        <v>1767</v>
      </c>
      <c r="D37" s="316">
        <f>SUM(D32:D36)</f>
        <v>3199035.2999999975</v>
      </c>
      <c r="E37" s="820">
        <f>SUM(E32:E36)</f>
        <v>384570.89000000013</v>
      </c>
      <c r="F37" s="304"/>
      <c r="G37" s="305"/>
      <c r="H37" s="318"/>
    </row>
    <row r="38" spans="2:8" s="303" customFormat="1" ht="36" x14ac:dyDescent="0.25">
      <c r="B38" s="802" t="s">
        <v>972</v>
      </c>
      <c r="C38" s="803" t="s">
        <v>1768</v>
      </c>
      <c r="D38" s="316">
        <v>-437743</v>
      </c>
      <c r="E38" s="820">
        <v>-326133</v>
      </c>
      <c r="F38" s="304"/>
      <c r="G38" s="305"/>
      <c r="H38" s="318"/>
    </row>
    <row r="39" spans="2:8" s="303" customFormat="1" ht="21.95" customHeight="1" x14ac:dyDescent="0.25">
      <c r="B39" s="802" t="s">
        <v>973</v>
      </c>
      <c r="C39" s="803" t="s">
        <v>1769</v>
      </c>
      <c r="D39" s="316"/>
      <c r="E39" s="316"/>
      <c r="F39" s="304"/>
      <c r="G39" s="305"/>
      <c r="H39" s="318"/>
    </row>
    <row r="40" spans="2:8" s="303" customFormat="1" ht="21.95" customHeight="1" x14ac:dyDescent="0.25">
      <c r="B40" s="802" t="s">
        <v>974</v>
      </c>
      <c r="C40" s="803" t="s">
        <v>1770</v>
      </c>
      <c r="D40" s="316"/>
      <c r="E40" s="316"/>
      <c r="F40" s="304"/>
      <c r="G40" s="305"/>
      <c r="H40" s="318"/>
    </row>
    <row r="41" spans="2:8" s="323" customFormat="1" x14ac:dyDescent="0.25">
      <c r="B41" s="306" t="s">
        <v>487</v>
      </c>
      <c r="C41" s="801" t="s">
        <v>1771</v>
      </c>
      <c r="D41" s="307">
        <f>SUM(D37:D40)</f>
        <v>2761292.2999999975</v>
      </c>
      <c r="E41" s="307">
        <f>SUM(E37:E40)</f>
        <v>58437.89000000013</v>
      </c>
      <c r="F41" s="320"/>
      <c r="G41" s="321"/>
      <c r="H41" s="322"/>
    </row>
    <row r="42" spans="2:8" s="323" customFormat="1" ht="27.95" customHeight="1" x14ac:dyDescent="0.25">
      <c r="B42" s="806"/>
      <c r="C42" s="808"/>
      <c r="D42" s="805"/>
      <c r="E42" s="805"/>
      <c r="F42" s="320"/>
      <c r="G42" s="321"/>
      <c r="H42" s="322"/>
    </row>
    <row r="43" spans="2:8" s="323" customFormat="1" ht="27.95" customHeight="1" x14ac:dyDescent="0.25">
      <c r="B43" s="806"/>
      <c r="C43" s="809" t="s">
        <v>1773</v>
      </c>
      <c r="D43" s="805"/>
      <c r="E43" s="805"/>
      <c r="F43" s="320"/>
      <c r="G43" s="321"/>
      <c r="H43" s="322"/>
    </row>
    <row r="44" spans="2:8" s="303" customFormat="1" x14ac:dyDescent="0.25">
      <c r="B44" s="807" t="s">
        <v>797</v>
      </c>
      <c r="C44" s="810" t="s">
        <v>1774</v>
      </c>
      <c r="D44" s="310">
        <v>-3608</v>
      </c>
      <c r="E44" s="310"/>
      <c r="F44" s="304"/>
      <c r="G44" s="321"/>
      <c r="H44" s="318"/>
    </row>
    <row r="45" spans="2:8" s="303" customFormat="1" ht="21.95" customHeight="1" x14ac:dyDescent="0.25">
      <c r="B45" s="807" t="s">
        <v>975</v>
      </c>
      <c r="C45" s="810" t="s">
        <v>1775</v>
      </c>
      <c r="D45" s="310">
        <v>-4039540</v>
      </c>
      <c r="E45" s="820">
        <v>-1069183</v>
      </c>
      <c r="F45" s="304"/>
      <c r="G45" s="321"/>
      <c r="H45" s="318"/>
    </row>
    <row r="46" spans="2:8" s="303" customFormat="1" ht="54" x14ac:dyDescent="0.25">
      <c r="B46" s="807" t="s">
        <v>976</v>
      </c>
      <c r="C46" s="810" t="s">
        <v>1776</v>
      </c>
      <c r="D46" s="310"/>
      <c r="E46" s="820"/>
      <c r="F46" s="304"/>
      <c r="G46" s="321"/>
      <c r="H46" s="318"/>
    </row>
    <row r="47" spans="2:8" s="303" customFormat="1" ht="21.95" customHeight="1" x14ac:dyDescent="0.25">
      <c r="B47" s="807" t="s">
        <v>977</v>
      </c>
      <c r="C47" s="810" t="s">
        <v>1777</v>
      </c>
      <c r="D47" s="310"/>
      <c r="E47" s="820"/>
      <c r="F47" s="304"/>
      <c r="G47" s="321"/>
      <c r="H47" s="318"/>
    </row>
    <row r="48" spans="2:8" s="303" customFormat="1" ht="21.95" customHeight="1" x14ac:dyDescent="0.25">
      <c r="B48" s="807" t="s">
        <v>978</v>
      </c>
      <c r="C48" s="810" t="s">
        <v>1778</v>
      </c>
      <c r="D48" s="310">
        <v>2389844</v>
      </c>
      <c r="E48" s="820">
        <v>123750</v>
      </c>
      <c r="F48" s="304"/>
      <c r="G48" s="321"/>
      <c r="H48" s="318"/>
    </row>
    <row r="49" spans="2:9" s="303" customFormat="1" ht="54" x14ac:dyDescent="0.25">
      <c r="B49" s="807" t="s">
        <v>979</v>
      </c>
      <c r="C49" s="810" t="s">
        <v>1779</v>
      </c>
      <c r="D49" s="310"/>
      <c r="E49" s="310"/>
      <c r="F49" s="304"/>
      <c r="G49" s="321"/>
      <c r="H49" s="318"/>
    </row>
    <row r="50" spans="2:9" s="303" customFormat="1" ht="36" x14ac:dyDescent="0.25">
      <c r="B50" s="807" t="s">
        <v>980</v>
      </c>
      <c r="C50" s="810" t="s">
        <v>1780</v>
      </c>
      <c r="D50" s="310"/>
      <c r="E50" s="310"/>
      <c r="F50" s="304"/>
      <c r="G50" s="305"/>
      <c r="H50" s="318"/>
      <c r="I50" s="319"/>
    </row>
    <row r="51" spans="2:9" s="303" customFormat="1" ht="36" x14ac:dyDescent="0.25">
      <c r="B51" s="807" t="s">
        <v>981</v>
      </c>
      <c r="C51" s="810" t="s">
        <v>1781</v>
      </c>
      <c r="D51" s="310"/>
      <c r="E51" s="310"/>
      <c r="F51" s="304"/>
      <c r="G51" s="305"/>
      <c r="H51" s="318"/>
    </row>
    <row r="52" spans="2:9" s="303" customFormat="1" ht="36" x14ac:dyDescent="0.25">
      <c r="B52" s="807" t="s">
        <v>982</v>
      </c>
      <c r="C52" s="810" t="s">
        <v>1782</v>
      </c>
      <c r="D52" s="310"/>
      <c r="E52" s="310"/>
      <c r="F52" s="304"/>
      <c r="G52" s="305"/>
      <c r="H52" s="318"/>
    </row>
    <row r="53" spans="2:9" s="303" customFormat="1" ht="36" x14ac:dyDescent="0.25">
      <c r="B53" s="807" t="s">
        <v>983</v>
      </c>
      <c r="C53" s="810" t="s">
        <v>1783</v>
      </c>
      <c r="D53" s="310"/>
      <c r="E53" s="310"/>
      <c r="F53" s="304"/>
      <c r="G53" s="305"/>
      <c r="H53" s="318"/>
    </row>
    <row r="54" spans="2:9" s="303" customFormat="1" ht="21.95" customHeight="1" x14ac:dyDescent="0.25">
      <c r="B54" s="807" t="s">
        <v>984</v>
      </c>
      <c r="C54" s="810" t="s">
        <v>1784</v>
      </c>
      <c r="D54" s="310"/>
      <c r="E54" s="310"/>
      <c r="F54" s="304"/>
      <c r="G54" s="305"/>
      <c r="H54" s="318"/>
    </row>
    <row r="55" spans="2:9" s="303" customFormat="1" ht="21.95" customHeight="1" x14ac:dyDescent="0.25">
      <c r="B55" s="807" t="s">
        <v>985</v>
      </c>
      <c r="C55" s="810" t="s">
        <v>1785</v>
      </c>
      <c r="D55" s="310"/>
      <c r="E55" s="310"/>
      <c r="F55" s="304"/>
      <c r="G55" s="305"/>
      <c r="H55" s="318"/>
    </row>
    <row r="56" spans="2:9" s="303" customFormat="1" x14ac:dyDescent="0.25">
      <c r="B56" s="807" t="s">
        <v>986</v>
      </c>
      <c r="C56" s="810" t="s">
        <v>1786</v>
      </c>
      <c r="D56" s="310"/>
      <c r="E56" s="310"/>
      <c r="F56" s="304"/>
      <c r="G56" s="305"/>
      <c r="H56" s="318"/>
    </row>
    <row r="57" spans="2:9" s="303" customFormat="1" ht="36" x14ac:dyDescent="0.25">
      <c r="B57" s="807" t="s">
        <v>987</v>
      </c>
      <c r="C57" s="810" t="s">
        <v>1787</v>
      </c>
      <c r="D57" s="310"/>
      <c r="E57" s="310"/>
      <c r="F57" s="304"/>
      <c r="G57" s="305"/>
      <c r="H57" s="318"/>
    </row>
    <row r="58" spans="2:9" s="303" customFormat="1" ht="36" x14ac:dyDescent="0.25">
      <c r="B58" s="807" t="s">
        <v>988</v>
      </c>
      <c r="C58" s="810" t="s">
        <v>1788</v>
      </c>
      <c r="D58" s="310"/>
      <c r="E58" s="310"/>
      <c r="F58" s="304"/>
      <c r="G58" s="305"/>
      <c r="H58" s="318"/>
    </row>
    <row r="59" spans="2:9" s="303" customFormat="1" ht="21.95" customHeight="1" x14ac:dyDescent="0.25">
      <c r="B59" s="807" t="s">
        <v>989</v>
      </c>
      <c r="C59" s="810" t="s">
        <v>1789</v>
      </c>
      <c r="D59" s="310"/>
      <c r="E59" s="310"/>
      <c r="F59" s="304"/>
      <c r="G59" s="305"/>
      <c r="H59" s="318"/>
    </row>
    <row r="60" spans="2:9" s="303" customFormat="1" ht="21.95" customHeight="1" x14ac:dyDescent="0.25">
      <c r="B60" s="807" t="s">
        <v>990</v>
      </c>
      <c r="C60" s="810" t="s">
        <v>1790</v>
      </c>
      <c r="D60" s="310"/>
      <c r="E60" s="310"/>
      <c r="F60" s="304"/>
      <c r="G60" s="305"/>
      <c r="H60" s="318"/>
    </row>
    <row r="61" spans="2:9" s="303" customFormat="1" ht="21.95" customHeight="1" x14ac:dyDescent="0.25">
      <c r="B61" s="807" t="s">
        <v>991</v>
      </c>
      <c r="C61" s="810" t="s">
        <v>1791</v>
      </c>
      <c r="D61" s="310"/>
      <c r="E61" s="310"/>
      <c r="F61" s="304"/>
      <c r="G61" s="305"/>
      <c r="H61" s="318"/>
    </row>
    <row r="62" spans="2:9" s="303" customFormat="1" ht="21.95" customHeight="1" x14ac:dyDescent="0.25">
      <c r="B62" s="807" t="s">
        <v>992</v>
      </c>
      <c r="C62" s="810" t="s">
        <v>1792</v>
      </c>
      <c r="D62" s="310"/>
      <c r="E62" s="310"/>
      <c r="F62" s="304"/>
      <c r="G62" s="305"/>
      <c r="H62" s="318"/>
    </row>
    <row r="63" spans="2:9" s="303" customFormat="1" ht="21.95" customHeight="1" x14ac:dyDescent="0.25">
      <c r="B63" s="807" t="s">
        <v>1772</v>
      </c>
      <c r="C63" s="810" t="s">
        <v>1793</v>
      </c>
      <c r="D63" s="310"/>
      <c r="E63" s="310"/>
      <c r="F63" s="304"/>
      <c r="G63" s="305"/>
      <c r="H63" s="318"/>
    </row>
    <row r="64" spans="2:9" s="323" customFormat="1" ht="27.95" customHeight="1" x14ac:dyDescent="0.25">
      <c r="B64" s="811" t="s">
        <v>558</v>
      </c>
      <c r="C64" s="801" t="s">
        <v>1794</v>
      </c>
      <c r="D64" s="307">
        <f>SUM(D44:D63)</f>
        <v>-1653304</v>
      </c>
      <c r="E64" s="307">
        <f>SUM(E44:E62)</f>
        <v>-945433</v>
      </c>
      <c r="F64" s="320"/>
      <c r="G64" s="321"/>
      <c r="H64" s="322"/>
    </row>
    <row r="65" spans="2:8" s="323" customFormat="1" ht="27.95" customHeight="1" x14ac:dyDescent="0.25">
      <c r="B65" s="812"/>
      <c r="C65" s="813"/>
      <c r="D65" s="805"/>
      <c r="E65" s="805"/>
      <c r="F65" s="320"/>
      <c r="G65" s="321"/>
      <c r="H65" s="322"/>
    </row>
    <row r="66" spans="2:8" s="323" customFormat="1" ht="27.95" customHeight="1" x14ac:dyDescent="0.25">
      <c r="B66" s="812"/>
      <c r="C66" s="814" t="s">
        <v>1796</v>
      </c>
      <c r="D66" s="805"/>
      <c r="E66" s="805"/>
      <c r="F66" s="320"/>
      <c r="G66" s="321"/>
      <c r="H66" s="322"/>
    </row>
    <row r="67" spans="2:8" s="323" customFormat="1" x14ac:dyDescent="0.25">
      <c r="B67" s="810" t="s">
        <v>630</v>
      </c>
      <c r="C67" s="810" t="s">
        <v>1797</v>
      </c>
      <c r="D67" s="313">
        <f>SUM(D68:D75)</f>
        <v>0</v>
      </c>
      <c r="E67" s="313">
        <f>SUM(E68:E75)</f>
        <v>0</v>
      </c>
      <c r="F67" s="320"/>
      <c r="G67" s="321"/>
      <c r="H67" s="322"/>
    </row>
    <row r="68" spans="2:8" s="323" customFormat="1" x14ac:dyDescent="0.25">
      <c r="B68" s="807" t="s">
        <v>993</v>
      </c>
      <c r="C68" s="810" t="s">
        <v>1798</v>
      </c>
      <c r="D68" s="324"/>
      <c r="E68" s="324"/>
      <c r="F68" s="320"/>
      <c r="G68" s="321"/>
      <c r="H68" s="322"/>
    </row>
    <row r="69" spans="2:8" s="323" customFormat="1" x14ac:dyDescent="0.25">
      <c r="B69" s="807" t="s">
        <v>994</v>
      </c>
      <c r="C69" s="810" t="s">
        <v>1799</v>
      </c>
      <c r="D69" s="324"/>
      <c r="E69" s="324"/>
      <c r="F69" s="320"/>
      <c r="G69" s="321"/>
      <c r="H69" s="322"/>
    </row>
    <row r="70" spans="2:8" s="323" customFormat="1" x14ac:dyDescent="0.25">
      <c r="B70" s="807" t="s">
        <v>995</v>
      </c>
      <c r="C70" s="810" t="s">
        <v>1800</v>
      </c>
      <c r="D70" s="324"/>
      <c r="E70" s="324"/>
      <c r="F70" s="320"/>
      <c r="G70" s="321"/>
      <c r="H70" s="322"/>
    </row>
    <row r="71" spans="2:8" s="323" customFormat="1" x14ac:dyDescent="0.25">
      <c r="B71" s="807" t="s">
        <v>996</v>
      </c>
      <c r="C71" s="810" t="s">
        <v>1801</v>
      </c>
      <c r="D71" s="324"/>
      <c r="E71" s="324"/>
      <c r="F71" s="320"/>
      <c r="G71" s="321"/>
      <c r="H71" s="322"/>
    </row>
    <row r="72" spans="2:8" s="323" customFormat="1" x14ac:dyDescent="0.25">
      <c r="B72" s="807" t="s">
        <v>997</v>
      </c>
      <c r="C72" s="810" t="s">
        <v>1802</v>
      </c>
      <c r="D72" s="324"/>
      <c r="E72" s="324"/>
      <c r="F72" s="320"/>
      <c r="G72" s="321"/>
      <c r="H72" s="322"/>
    </row>
    <row r="73" spans="2:8" s="323" customFormat="1" x14ac:dyDescent="0.25">
      <c r="B73" s="807" t="s">
        <v>998</v>
      </c>
      <c r="C73" s="810" t="s">
        <v>1803</v>
      </c>
      <c r="D73" s="324"/>
      <c r="E73" s="324"/>
      <c r="F73" s="320"/>
      <c r="G73" s="321"/>
      <c r="H73" s="322"/>
    </row>
    <row r="74" spans="2:8" s="323" customFormat="1" ht="36" x14ac:dyDescent="0.25">
      <c r="B74" s="807" t="s">
        <v>999</v>
      </c>
      <c r="C74" s="810" t="s">
        <v>1804</v>
      </c>
      <c r="D74" s="324"/>
      <c r="E74" s="324"/>
      <c r="F74" s="320"/>
      <c r="G74" s="321"/>
      <c r="H74" s="322"/>
    </row>
    <row r="75" spans="2:8" s="323" customFormat="1" x14ac:dyDescent="0.25">
      <c r="B75" s="807" t="s">
        <v>1000</v>
      </c>
      <c r="C75" s="810" t="s">
        <v>1805</v>
      </c>
      <c r="D75" s="324"/>
      <c r="E75" s="324"/>
      <c r="F75" s="320"/>
      <c r="G75" s="321"/>
      <c r="H75" s="322"/>
    </row>
    <row r="76" spans="2:8" s="323" customFormat="1" x14ac:dyDescent="0.25">
      <c r="B76" s="807" t="s">
        <v>1001</v>
      </c>
      <c r="C76" s="810" t="s">
        <v>1806</v>
      </c>
      <c r="D76" s="819">
        <f>SUM(D77:D85)</f>
        <v>-1108145</v>
      </c>
      <c r="E76" s="819">
        <f>SUM(E77:E85)</f>
        <v>886507</v>
      </c>
      <c r="F76" s="320"/>
      <c r="G76" s="321"/>
      <c r="H76" s="322"/>
    </row>
    <row r="77" spans="2:8" s="323" customFormat="1" x14ac:dyDescent="0.25">
      <c r="B77" s="807" t="s">
        <v>1002</v>
      </c>
      <c r="C77" s="810" t="s">
        <v>1807</v>
      </c>
      <c r="D77" s="324"/>
      <c r="E77" s="324"/>
      <c r="F77" s="320"/>
      <c r="G77" s="321"/>
      <c r="H77" s="322"/>
    </row>
    <row r="78" spans="2:8" s="323" customFormat="1" x14ac:dyDescent="0.25">
      <c r="B78" s="807" t="s">
        <v>1003</v>
      </c>
      <c r="C78" s="810" t="s">
        <v>1808</v>
      </c>
      <c r="D78" s="324"/>
      <c r="E78" s="324"/>
      <c r="F78" s="320"/>
      <c r="G78" s="321"/>
      <c r="H78" s="322"/>
    </row>
    <row r="79" spans="2:8" s="323" customFormat="1" ht="36" x14ac:dyDescent="0.25">
      <c r="B79" s="807" t="s">
        <v>1004</v>
      </c>
      <c r="C79" s="810" t="s">
        <v>1809</v>
      </c>
      <c r="D79" s="324"/>
      <c r="E79" s="324"/>
      <c r="F79" s="320"/>
      <c r="G79" s="321"/>
      <c r="H79" s="322"/>
    </row>
    <row r="80" spans="2:8" s="323" customFormat="1" ht="36" x14ac:dyDescent="0.25">
      <c r="B80" s="807" t="s">
        <v>1005</v>
      </c>
      <c r="C80" s="810" t="s">
        <v>1810</v>
      </c>
      <c r="D80" s="324"/>
      <c r="E80" s="324">
        <v>-194540</v>
      </c>
      <c r="F80" s="320"/>
      <c r="G80" s="321"/>
      <c r="H80" s="322"/>
    </row>
    <row r="81" spans="2:8" s="323" customFormat="1" x14ac:dyDescent="0.25">
      <c r="B81" s="807" t="s">
        <v>1006</v>
      </c>
      <c r="C81" s="810" t="s">
        <v>1811</v>
      </c>
      <c r="D81" s="324">
        <v>-497072</v>
      </c>
      <c r="E81" s="324">
        <v>1157865</v>
      </c>
      <c r="F81" s="320"/>
      <c r="G81" s="321"/>
      <c r="H81" s="322"/>
    </row>
    <row r="82" spans="2:8" s="323" customFormat="1" x14ac:dyDescent="0.25">
      <c r="B82" s="807" t="s">
        <v>1007</v>
      </c>
      <c r="C82" s="810" t="s">
        <v>1812</v>
      </c>
      <c r="D82" s="324"/>
      <c r="E82" s="324"/>
      <c r="F82" s="320"/>
      <c r="G82" s="321"/>
      <c r="H82" s="322"/>
    </row>
    <row r="83" spans="2:8" s="323" customFormat="1" x14ac:dyDescent="0.25">
      <c r="B83" s="807" t="s">
        <v>1008</v>
      </c>
      <c r="C83" s="810" t="s">
        <v>1813</v>
      </c>
      <c r="D83" s="324">
        <v>-611073</v>
      </c>
      <c r="E83" s="324">
        <v>-76818</v>
      </c>
      <c r="F83" s="320"/>
      <c r="G83" s="321"/>
      <c r="H83" s="322"/>
    </row>
    <row r="84" spans="2:8" s="323" customFormat="1" ht="36" x14ac:dyDescent="0.25">
      <c r="B84" s="807" t="s">
        <v>1009</v>
      </c>
      <c r="C84" s="810" t="s">
        <v>1814</v>
      </c>
      <c r="D84" s="324"/>
      <c r="E84" s="324"/>
      <c r="F84" s="320"/>
      <c r="G84" s="321"/>
      <c r="H84" s="322"/>
    </row>
    <row r="85" spans="2:8" s="323" customFormat="1" ht="36" x14ac:dyDescent="0.25">
      <c r="B85" s="807" t="s">
        <v>1010</v>
      </c>
      <c r="C85" s="810" t="s">
        <v>1815</v>
      </c>
      <c r="D85" s="324"/>
      <c r="E85" s="324"/>
      <c r="F85" s="320"/>
      <c r="G85" s="321"/>
      <c r="H85" s="322"/>
    </row>
    <row r="86" spans="2:8" s="323" customFormat="1" ht="36" x14ac:dyDescent="0.25">
      <c r="B86" s="807" t="s">
        <v>1795</v>
      </c>
      <c r="C86" s="810" t="s">
        <v>1816</v>
      </c>
      <c r="D86" s="324"/>
      <c r="E86" s="324"/>
      <c r="F86" s="320"/>
      <c r="G86" s="321"/>
      <c r="H86" s="322"/>
    </row>
    <row r="87" spans="2:8" s="323" customFormat="1" x14ac:dyDescent="0.25">
      <c r="B87" s="807" t="s">
        <v>1011</v>
      </c>
      <c r="C87" s="810" t="s">
        <v>1817</v>
      </c>
      <c r="D87" s="324"/>
      <c r="E87" s="324"/>
      <c r="F87" s="320"/>
      <c r="G87" s="321"/>
      <c r="H87" s="322"/>
    </row>
    <row r="88" spans="2:8" s="323" customFormat="1" ht="36" x14ac:dyDescent="0.25">
      <c r="B88" s="807" t="s">
        <v>1012</v>
      </c>
      <c r="C88" s="810" t="s">
        <v>1818</v>
      </c>
      <c r="D88" s="324"/>
      <c r="E88" s="324"/>
      <c r="F88" s="320"/>
      <c r="G88" s="321"/>
      <c r="H88" s="322"/>
    </row>
    <row r="89" spans="2:8" s="323" customFormat="1" ht="36" x14ac:dyDescent="0.25">
      <c r="B89" s="807" t="s">
        <v>1013</v>
      </c>
      <c r="C89" s="810" t="s">
        <v>1819</v>
      </c>
      <c r="D89" s="324"/>
      <c r="E89" s="324"/>
      <c r="F89" s="320"/>
      <c r="G89" s="321"/>
      <c r="H89" s="322"/>
    </row>
    <row r="90" spans="2:8" s="323" customFormat="1" ht="36" x14ac:dyDescent="0.25">
      <c r="B90" s="807" t="s">
        <v>1014</v>
      </c>
      <c r="C90" s="810" t="s">
        <v>1820</v>
      </c>
      <c r="D90" s="324"/>
      <c r="E90" s="324"/>
      <c r="F90" s="320"/>
      <c r="G90" s="321"/>
      <c r="H90" s="322"/>
    </row>
    <row r="91" spans="2:8" s="323" customFormat="1" x14ac:dyDescent="0.25">
      <c r="B91" s="807" t="s">
        <v>1015</v>
      </c>
      <c r="C91" s="810" t="s">
        <v>1821</v>
      </c>
      <c r="D91" s="324"/>
      <c r="E91" s="324"/>
      <c r="F91" s="320"/>
      <c r="G91" s="321"/>
      <c r="H91" s="322"/>
    </row>
    <row r="92" spans="2:8" s="323" customFormat="1" x14ac:dyDescent="0.25">
      <c r="B92" s="807" t="s">
        <v>1016</v>
      </c>
      <c r="C92" s="810" t="s">
        <v>1822</v>
      </c>
      <c r="D92" s="324"/>
      <c r="E92" s="324"/>
      <c r="F92" s="320"/>
      <c r="G92" s="321"/>
      <c r="H92" s="322"/>
    </row>
    <row r="93" spans="2:8" s="323" customFormat="1" x14ac:dyDescent="0.25">
      <c r="B93" s="807" t="s">
        <v>1017</v>
      </c>
      <c r="C93" s="810" t="s">
        <v>1823</v>
      </c>
      <c r="D93" s="324"/>
      <c r="E93" s="324"/>
      <c r="F93" s="320"/>
      <c r="G93" s="321"/>
      <c r="H93" s="322"/>
    </row>
    <row r="94" spans="2:8" s="323" customFormat="1" x14ac:dyDescent="0.25">
      <c r="B94" s="811" t="s">
        <v>627</v>
      </c>
      <c r="C94" s="815" t="s">
        <v>1018</v>
      </c>
      <c r="D94" s="307">
        <f>D67+D76+SUM(D87:D93)</f>
        <v>-1108145</v>
      </c>
      <c r="E94" s="307">
        <f>E67+E76+SUM(E87:E93)</f>
        <v>886507</v>
      </c>
      <c r="F94" s="320"/>
      <c r="G94" s="321"/>
      <c r="H94" s="322"/>
    </row>
    <row r="95" spans="2:8" s="323" customFormat="1" x14ac:dyDescent="0.25">
      <c r="B95" s="806"/>
      <c r="C95" s="812"/>
      <c r="D95" s="805"/>
      <c r="E95" s="805"/>
      <c r="F95" s="320"/>
      <c r="G95" s="321"/>
      <c r="H95" s="322"/>
    </row>
    <row r="96" spans="2:8" s="303" customFormat="1" ht="36" x14ac:dyDescent="0.25">
      <c r="B96" s="811" t="s">
        <v>817</v>
      </c>
      <c r="C96" s="815" t="s">
        <v>1824</v>
      </c>
      <c r="D96" s="307">
        <f>D41+D64+D94</f>
        <v>-156.70000000251457</v>
      </c>
      <c r="E96" s="307">
        <v>-487</v>
      </c>
      <c r="F96" s="304"/>
      <c r="G96" s="305"/>
      <c r="H96" s="318"/>
    </row>
    <row r="97" spans="2:8" s="323" customFormat="1" x14ac:dyDescent="0.25">
      <c r="B97" s="811" t="s">
        <v>820</v>
      </c>
      <c r="C97" s="815" t="s">
        <v>1825</v>
      </c>
      <c r="D97" s="307">
        <v>756</v>
      </c>
      <c r="E97" s="307">
        <v>1243</v>
      </c>
      <c r="F97" s="320"/>
      <c r="G97" s="321"/>
      <c r="H97" s="322"/>
    </row>
    <row r="98" spans="2:8" s="323" customFormat="1" ht="36" x14ac:dyDescent="0.25">
      <c r="B98" s="811" t="s">
        <v>826</v>
      </c>
      <c r="C98" s="815" t="s">
        <v>1826</v>
      </c>
      <c r="D98" s="307">
        <v>599</v>
      </c>
      <c r="E98" s="307">
        <v>756</v>
      </c>
      <c r="F98" s="320"/>
      <c r="G98" s="325"/>
      <c r="H98" s="322"/>
    </row>
    <row r="99" spans="2:8" s="303" customFormat="1" ht="36" x14ac:dyDescent="0.25">
      <c r="B99" s="811" t="s">
        <v>829</v>
      </c>
      <c r="C99" s="817" t="s">
        <v>1827</v>
      </c>
      <c r="D99" s="829"/>
      <c r="E99" s="829"/>
      <c r="F99" s="304"/>
      <c r="G99" s="305"/>
      <c r="H99" s="318"/>
    </row>
    <row r="100" spans="2:8" s="323" customFormat="1" ht="36.75" thickBot="1" x14ac:dyDescent="0.3">
      <c r="B100" s="816" t="s">
        <v>835</v>
      </c>
      <c r="C100" s="818" t="s">
        <v>1828</v>
      </c>
      <c r="D100" s="307">
        <f>D96+D97+D99</f>
        <v>599.29999999748543</v>
      </c>
      <c r="E100" s="307">
        <f>E96+E97+E99</f>
        <v>756</v>
      </c>
      <c r="F100" s="320"/>
      <c r="G100" s="326"/>
      <c r="H100" s="322"/>
    </row>
    <row r="101" spans="2:8" s="303" customFormat="1" ht="21.75" customHeight="1" x14ac:dyDescent="0.25">
      <c r="B101" s="304"/>
      <c r="C101" s="327"/>
      <c r="D101" s="328"/>
      <c r="E101" s="329"/>
      <c r="F101" s="304"/>
      <c r="G101" s="330"/>
      <c r="H101" s="318"/>
    </row>
    <row r="102" spans="2:8" s="303" customFormat="1" ht="14.1" customHeight="1" x14ac:dyDescent="0.25">
      <c r="B102" s="304"/>
      <c r="C102" s="304"/>
      <c r="D102" s="328"/>
      <c r="E102" s="329"/>
      <c r="F102" s="304"/>
      <c r="G102" s="330"/>
      <c r="H102" s="318"/>
    </row>
    <row r="103" spans="2:8" s="303" customFormat="1" ht="14.1" customHeight="1" x14ac:dyDescent="0.25">
      <c r="B103" s="330"/>
      <c r="C103" s="331"/>
      <c r="D103" s="332"/>
      <c r="E103" s="333"/>
      <c r="F103" s="304"/>
      <c r="G103" s="330"/>
      <c r="H103" s="318"/>
    </row>
    <row r="104" spans="2:8" s="303" customFormat="1" ht="14.1" customHeight="1" x14ac:dyDescent="0.25">
      <c r="B104" s="330"/>
      <c r="C104" s="331"/>
      <c r="D104" s="332"/>
      <c r="E104" s="333"/>
      <c r="F104" s="304"/>
      <c r="G104" s="330"/>
      <c r="H104" s="318"/>
    </row>
    <row r="105" spans="2:8" s="303" customFormat="1" ht="14.1" customHeight="1" x14ac:dyDescent="0.25">
      <c r="B105" s="330"/>
      <c r="C105" s="331"/>
      <c r="D105" s="332"/>
      <c r="E105" s="333"/>
      <c r="F105" s="304"/>
      <c r="G105" s="330"/>
      <c r="H105" s="318"/>
    </row>
    <row r="106" spans="2:8" s="303" customFormat="1" ht="20.25" customHeight="1" x14ac:dyDescent="0.25">
      <c r="B106" s="330"/>
      <c r="C106" s="334" t="s">
        <v>1019</v>
      </c>
      <c r="D106" s="335">
        <f>D98-D100</f>
        <v>-0.29999999748542905</v>
      </c>
      <c r="E106" s="335">
        <f>E98-E100</f>
        <v>0</v>
      </c>
      <c r="F106" s="304"/>
      <c r="G106" s="330"/>
      <c r="H106" s="318"/>
    </row>
    <row r="107" spans="2:8" s="303" customFormat="1" ht="14.1" customHeight="1" x14ac:dyDescent="0.25">
      <c r="B107" s="330"/>
      <c r="C107" s="331"/>
      <c r="D107" s="332"/>
      <c r="E107" s="333"/>
      <c r="F107" s="304"/>
      <c r="G107" s="330"/>
      <c r="H107" s="318"/>
    </row>
    <row r="108" spans="2:8" s="303" customFormat="1" ht="14.1" customHeight="1" x14ac:dyDescent="0.25">
      <c r="B108" s="330"/>
      <c r="C108" s="331"/>
      <c r="D108" s="332"/>
      <c r="E108" s="333"/>
      <c r="F108" s="304"/>
      <c r="G108" s="330"/>
      <c r="H108" s="318"/>
    </row>
    <row r="109" spans="2:8" s="303" customFormat="1" ht="14.1" customHeight="1" x14ac:dyDescent="0.25">
      <c r="B109" s="330"/>
      <c r="C109" s="331"/>
      <c r="D109" s="332"/>
      <c r="E109" s="333"/>
      <c r="F109" s="304"/>
      <c r="G109" s="330"/>
      <c r="H109" s="318"/>
    </row>
    <row r="110" spans="2:8" s="303" customFormat="1" ht="14.1" customHeight="1" x14ac:dyDescent="0.25">
      <c r="B110" s="330"/>
      <c r="C110" s="331"/>
      <c r="D110" s="332"/>
      <c r="E110" s="333"/>
      <c r="F110" s="304"/>
      <c r="G110" s="330"/>
      <c r="H110" s="318"/>
    </row>
    <row r="111" spans="2:8" s="303" customFormat="1" ht="14.1" customHeight="1" x14ac:dyDescent="0.25">
      <c r="B111" s="330"/>
      <c r="C111" s="331"/>
      <c r="D111" s="332"/>
      <c r="E111" s="333"/>
      <c r="F111" s="304"/>
      <c r="G111" s="330"/>
      <c r="H111" s="318"/>
    </row>
    <row r="112" spans="2:8" s="303" customFormat="1" ht="14.1" customHeight="1" x14ac:dyDescent="0.25">
      <c r="B112" s="330"/>
      <c r="C112" s="331"/>
      <c r="D112" s="332"/>
      <c r="E112" s="333"/>
      <c r="F112" s="304"/>
      <c r="G112" s="330"/>
      <c r="H112" s="318"/>
    </row>
    <row r="113" spans="2:8" s="303" customFormat="1" ht="14.1" customHeight="1" x14ac:dyDescent="0.25">
      <c r="B113" s="330"/>
      <c r="C113" s="331"/>
      <c r="D113" s="332"/>
      <c r="E113" s="333"/>
      <c r="F113" s="304"/>
      <c r="G113" s="330"/>
      <c r="H113" s="318"/>
    </row>
    <row r="114" spans="2:8" s="303" customFormat="1" ht="14.1" customHeight="1" x14ac:dyDescent="0.25">
      <c r="B114" s="330"/>
      <c r="C114" s="331"/>
      <c r="D114" s="332"/>
      <c r="E114" s="333"/>
      <c r="F114" s="304"/>
      <c r="G114" s="330"/>
      <c r="H114" s="318"/>
    </row>
    <row r="115" spans="2:8" s="303" customFormat="1" ht="14.1" customHeight="1" x14ac:dyDescent="0.25">
      <c r="B115" s="330"/>
      <c r="C115" s="331"/>
      <c r="D115" s="332"/>
      <c r="E115" s="333"/>
      <c r="F115" s="304"/>
      <c r="G115" s="330"/>
      <c r="H115" s="318"/>
    </row>
    <row r="116" spans="2:8" s="303" customFormat="1" ht="14.1" customHeight="1" x14ac:dyDescent="0.25">
      <c r="B116" s="330"/>
      <c r="C116" s="331"/>
      <c r="D116" s="332"/>
      <c r="E116" s="333"/>
      <c r="F116" s="304"/>
      <c r="G116" s="330"/>
      <c r="H116" s="318"/>
    </row>
    <row r="117" spans="2:8" s="303" customFormat="1" ht="14.1" customHeight="1" x14ac:dyDescent="0.25">
      <c r="B117" s="330"/>
      <c r="C117" s="331"/>
      <c r="D117" s="332"/>
      <c r="E117" s="333"/>
      <c r="F117" s="304"/>
      <c r="G117" s="330"/>
      <c r="H117" s="318"/>
    </row>
    <row r="118" spans="2:8" s="303" customFormat="1" ht="14.1" customHeight="1" x14ac:dyDescent="0.25">
      <c r="B118" s="330"/>
      <c r="C118" s="331"/>
      <c r="D118" s="332"/>
      <c r="E118" s="333"/>
      <c r="F118" s="304"/>
      <c r="G118" s="330"/>
      <c r="H118" s="318"/>
    </row>
    <row r="119" spans="2:8" s="303" customFormat="1" ht="14.1" customHeight="1" x14ac:dyDescent="0.25">
      <c r="B119" s="330"/>
      <c r="C119" s="331"/>
      <c r="D119" s="332"/>
      <c r="E119" s="333"/>
      <c r="F119" s="304"/>
      <c r="G119" s="330"/>
      <c r="H119" s="318"/>
    </row>
    <row r="120" spans="2:8" s="303" customFormat="1" ht="14.1" customHeight="1" x14ac:dyDescent="0.25">
      <c r="B120" s="330"/>
      <c r="C120" s="331"/>
      <c r="D120" s="332"/>
      <c r="E120" s="333"/>
      <c r="F120" s="304"/>
      <c r="G120" s="330"/>
      <c r="H120" s="318"/>
    </row>
    <row r="121" spans="2:8" s="303" customFormat="1" ht="14.1" customHeight="1" x14ac:dyDescent="0.25">
      <c r="B121" s="330"/>
      <c r="C121" s="331"/>
      <c r="D121" s="332"/>
      <c r="E121" s="333"/>
      <c r="F121" s="304"/>
      <c r="G121" s="330"/>
      <c r="H121" s="318"/>
    </row>
    <row r="122" spans="2:8" s="303" customFormat="1" ht="14.1" customHeight="1" x14ac:dyDescent="0.25">
      <c r="B122" s="330"/>
      <c r="C122" s="331"/>
      <c r="D122" s="332"/>
      <c r="E122" s="333"/>
      <c r="F122" s="304"/>
      <c r="G122" s="330"/>
      <c r="H122" s="318"/>
    </row>
    <row r="123" spans="2:8" s="303" customFormat="1" ht="14.1" customHeight="1" x14ac:dyDescent="0.25">
      <c r="B123" s="1693"/>
      <c r="C123" s="1693"/>
      <c r="D123" s="1693"/>
      <c r="E123" s="1693"/>
      <c r="F123" s="304"/>
      <c r="G123" s="330"/>
      <c r="H123" s="318"/>
    </row>
    <row r="124" spans="2:8" x14ac:dyDescent="0.25">
      <c r="B124" s="336"/>
      <c r="C124" s="337"/>
      <c r="D124" s="333"/>
      <c r="E124" s="333"/>
      <c r="F124" s="338"/>
      <c r="G124" s="336"/>
      <c r="H124" s="318"/>
    </row>
    <row r="125" spans="2:8" x14ac:dyDescent="0.25">
      <c r="B125" s="336"/>
      <c r="C125" s="337"/>
      <c r="D125" s="333"/>
      <c r="E125" s="333"/>
      <c r="F125" s="338"/>
      <c r="G125" s="336"/>
      <c r="H125" s="318"/>
    </row>
    <row r="126" spans="2:8" x14ac:dyDescent="0.25">
      <c r="B126" s="336"/>
      <c r="C126" s="337"/>
      <c r="D126" s="333"/>
      <c r="E126" s="333"/>
      <c r="F126" s="338"/>
      <c r="G126" s="336"/>
      <c r="H126" s="318"/>
    </row>
    <row r="127" spans="2:8" x14ac:dyDescent="0.25">
      <c r="B127" s="336"/>
      <c r="C127" s="337"/>
      <c r="D127" s="333"/>
      <c r="E127" s="333"/>
      <c r="F127" s="338"/>
      <c r="G127" s="336"/>
      <c r="H127" s="318"/>
    </row>
    <row r="128" spans="2:8" x14ac:dyDescent="0.25">
      <c r="B128" s="336"/>
      <c r="C128" s="337"/>
      <c r="D128" s="333"/>
      <c r="E128" s="333"/>
      <c r="F128" s="338"/>
      <c r="G128" s="336"/>
      <c r="H128" s="318"/>
    </row>
    <row r="129" spans="2:8" x14ac:dyDescent="0.25">
      <c r="B129" s="336"/>
      <c r="C129" s="337"/>
      <c r="D129" s="333"/>
      <c r="E129" s="333"/>
      <c r="F129" s="338"/>
      <c r="G129" s="336"/>
      <c r="H129" s="318"/>
    </row>
    <row r="130" spans="2:8" x14ac:dyDescent="0.25">
      <c r="B130" s="336"/>
      <c r="C130" s="337"/>
      <c r="D130" s="333"/>
      <c r="E130" s="333"/>
      <c r="F130" s="338"/>
      <c r="G130" s="336"/>
      <c r="H130" s="318"/>
    </row>
    <row r="131" spans="2:8" x14ac:dyDescent="0.25">
      <c r="B131" s="336"/>
      <c r="C131" s="337"/>
      <c r="D131" s="333"/>
      <c r="E131" s="333"/>
      <c r="F131" s="338"/>
      <c r="G131" s="336"/>
      <c r="H131" s="318"/>
    </row>
    <row r="132" spans="2:8" x14ac:dyDescent="0.25">
      <c r="B132" s="336"/>
      <c r="C132" s="337"/>
      <c r="D132" s="333"/>
      <c r="E132" s="333"/>
      <c r="F132" s="338"/>
      <c r="G132" s="336"/>
      <c r="H132" s="318"/>
    </row>
    <row r="133" spans="2:8" x14ac:dyDescent="0.25">
      <c r="B133" s="336"/>
      <c r="C133" s="337"/>
      <c r="D133" s="333"/>
      <c r="E133" s="333"/>
      <c r="F133" s="336"/>
      <c r="G133" s="336"/>
      <c r="H133" s="318"/>
    </row>
    <row r="134" spans="2:8" x14ac:dyDescent="0.25">
      <c r="B134" s="336"/>
      <c r="C134" s="337"/>
      <c r="D134" s="333"/>
      <c r="E134" s="333"/>
      <c r="F134" s="336"/>
      <c r="G134" s="336"/>
      <c r="H134" s="318"/>
    </row>
    <row r="135" spans="2:8" x14ac:dyDescent="0.25">
      <c r="B135" s="336"/>
      <c r="C135" s="337"/>
      <c r="D135" s="333"/>
      <c r="E135" s="333"/>
      <c r="F135" s="336"/>
      <c r="G135" s="336"/>
      <c r="H135" s="318"/>
    </row>
    <row r="136" spans="2:8" x14ac:dyDescent="0.25">
      <c r="B136" s="336"/>
      <c r="C136" s="337"/>
      <c r="D136" s="333"/>
      <c r="E136" s="333"/>
      <c r="F136" s="336"/>
      <c r="G136" s="336"/>
      <c r="H136" s="318"/>
    </row>
    <row r="137" spans="2:8" x14ac:dyDescent="0.25">
      <c r="B137" s="336"/>
      <c r="C137" s="337"/>
      <c r="D137" s="333"/>
      <c r="E137" s="333"/>
      <c r="F137" s="336"/>
      <c r="G137" s="336"/>
      <c r="H137" s="318"/>
    </row>
    <row r="138" spans="2:8" x14ac:dyDescent="0.25">
      <c r="B138" s="336"/>
      <c r="C138" s="337"/>
      <c r="D138" s="333"/>
      <c r="E138" s="333"/>
      <c r="F138" s="336"/>
      <c r="G138" s="336"/>
      <c r="H138" s="318"/>
    </row>
    <row r="139" spans="2:8" x14ac:dyDescent="0.25">
      <c r="B139" s="336"/>
      <c r="C139" s="337"/>
      <c r="D139" s="333"/>
      <c r="E139" s="333"/>
      <c r="F139" s="336"/>
      <c r="G139" s="336"/>
      <c r="H139" s="318"/>
    </row>
    <row r="140" spans="2:8" x14ac:dyDescent="0.25">
      <c r="B140" s="336"/>
      <c r="C140" s="337"/>
      <c r="D140" s="333"/>
      <c r="E140" s="333"/>
      <c r="F140" s="336"/>
      <c r="G140" s="336"/>
      <c r="H140" s="318"/>
    </row>
    <row r="141" spans="2:8" x14ac:dyDescent="0.25">
      <c r="B141" s="336"/>
      <c r="C141" s="337"/>
      <c r="D141" s="333"/>
      <c r="E141" s="333"/>
      <c r="F141" s="336"/>
      <c r="G141" s="336"/>
      <c r="H141" s="318"/>
    </row>
    <row r="142" spans="2:8" x14ac:dyDescent="0.25">
      <c r="B142" s="336"/>
      <c r="C142" s="337"/>
      <c r="D142" s="333"/>
      <c r="E142" s="333"/>
      <c r="F142" s="336"/>
      <c r="G142" s="336"/>
      <c r="H142" s="318"/>
    </row>
    <row r="143" spans="2:8" x14ac:dyDescent="0.25">
      <c r="B143" s="336"/>
      <c r="C143" s="337"/>
      <c r="D143" s="333"/>
      <c r="E143" s="333"/>
      <c r="F143" s="336"/>
      <c r="G143" s="336"/>
      <c r="H143" s="318"/>
    </row>
    <row r="144" spans="2:8" x14ac:dyDescent="0.25">
      <c r="B144" s="336"/>
      <c r="C144" s="337"/>
      <c r="D144" s="333"/>
      <c r="E144" s="333"/>
      <c r="F144" s="336"/>
      <c r="G144" s="336"/>
      <c r="H144" s="318"/>
    </row>
    <row r="145" spans="2:8" x14ac:dyDescent="0.25">
      <c r="B145" s="336"/>
      <c r="C145" s="337"/>
      <c r="D145" s="333"/>
      <c r="E145" s="333"/>
      <c r="F145" s="336"/>
      <c r="G145" s="336"/>
      <c r="H145" s="318"/>
    </row>
    <row r="146" spans="2:8" x14ac:dyDescent="0.25">
      <c r="B146" s="336"/>
      <c r="C146" s="337"/>
      <c r="D146" s="333"/>
      <c r="E146" s="333"/>
      <c r="F146" s="336"/>
      <c r="G146" s="336"/>
      <c r="H146" s="318"/>
    </row>
    <row r="147" spans="2:8" x14ac:dyDescent="0.25">
      <c r="B147" s="336"/>
      <c r="C147" s="337"/>
      <c r="D147" s="333"/>
      <c r="E147" s="333"/>
      <c r="F147" s="336"/>
      <c r="G147" s="336"/>
      <c r="H147" s="318"/>
    </row>
    <row r="148" spans="2:8" x14ac:dyDescent="0.25">
      <c r="B148" s="336"/>
      <c r="C148" s="337"/>
      <c r="D148" s="333"/>
      <c r="E148" s="333"/>
      <c r="F148" s="336"/>
      <c r="G148" s="336"/>
      <c r="H148" s="318"/>
    </row>
    <row r="149" spans="2:8" x14ac:dyDescent="0.25">
      <c r="B149" s="336"/>
      <c r="C149" s="337"/>
      <c r="D149" s="333"/>
      <c r="E149" s="333"/>
      <c r="F149" s="336"/>
      <c r="G149" s="336"/>
      <c r="H149" s="318"/>
    </row>
    <row r="150" spans="2:8" x14ac:dyDescent="0.25">
      <c r="B150" s="336"/>
      <c r="C150" s="337"/>
      <c r="D150" s="333"/>
      <c r="E150" s="333"/>
      <c r="F150" s="336"/>
      <c r="G150" s="336"/>
      <c r="H150" s="318"/>
    </row>
    <row r="151" spans="2:8" x14ac:dyDescent="0.25">
      <c r="B151" s="336"/>
      <c r="C151" s="337"/>
      <c r="D151" s="333"/>
      <c r="E151" s="333"/>
      <c r="F151" s="336"/>
      <c r="G151" s="336"/>
      <c r="H151" s="318"/>
    </row>
    <row r="152" spans="2:8" x14ac:dyDescent="0.25">
      <c r="B152" s="336"/>
      <c r="C152" s="337"/>
      <c r="D152" s="333"/>
      <c r="E152" s="333"/>
      <c r="F152" s="336"/>
      <c r="G152" s="336"/>
      <c r="H152" s="318"/>
    </row>
    <row r="153" spans="2:8" x14ac:dyDescent="0.25">
      <c r="B153" s="336"/>
      <c r="C153" s="337"/>
      <c r="D153" s="333"/>
      <c r="E153" s="333"/>
      <c r="F153" s="336"/>
      <c r="G153" s="336"/>
      <c r="H153" s="318"/>
    </row>
    <row r="154" spans="2:8" x14ac:dyDescent="0.25">
      <c r="B154" s="336"/>
      <c r="C154" s="337"/>
      <c r="D154" s="333"/>
      <c r="E154" s="333"/>
      <c r="F154" s="336"/>
      <c r="G154" s="336"/>
      <c r="H154" s="318"/>
    </row>
    <row r="155" spans="2:8" x14ac:dyDescent="0.25">
      <c r="B155" s="336"/>
      <c r="C155" s="337"/>
      <c r="D155" s="333"/>
      <c r="E155" s="333"/>
      <c r="F155" s="336"/>
      <c r="G155" s="336"/>
      <c r="H155" s="318"/>
    </row>
    <row r="156" spans="2:8" x14ac:dyDescent="0.25">
      <c r="B156" s="336"/>
      <c r="C156" s="337"/>
      <c r="D156" s="333"/>
      <c r="E156" s="333"/>
      <c r="F156" s="336"/>
      <c r="G156" s="336"/>
      <c r="H156" s="318"/>
    </row>
    <row r="157" spans="2:8" x14ac:dyDescent="0.25">
      <c r="B157" s="336"/>
      <c r="C157" s="337"/>
      <c r="D157" s="333"/>
      <c r="E157" s="333"/>
      <c r="F157" s="336"/>
      <c r="G157" s="336"/>
      <c r="H157" s="318"/>
    </row>
    <row r="158" spans="2:8" x14ac:dyDescent="0.25">
      <c r="B158" s="336"/>
      <c r="C158" s="337"/>
      <c r="D158" s="333"/>
      <c r="E158" s="333"/>
      <c r="F158" s="336"/>
      <c r="G158" s="336"/>
      <c r="H158" s="318"/>
    </row>
    <row r="159" spans="2:8" x14ac:dyDescent="0.25">
      <c r="B159" s="336"/>
      <c r="C159" s="337"/>
      <c r="D159" s="333"/>
      <c r="E159" s="333"/>
      <c r="F159" s="336"/>
      <c r="G159" s="336"/>
      <c r="H159" s="318"/>
    </row>
    <row r="160" spans="2:8" x14ac:dyDescent="0.25">
      <c r="B160" s="336"/>
      <c r="C160" s="337"/>
      <c r="D160" s="333"/>
      <c r="E160" s="333"/>
      <c r="F160" s="336"/>
      <c r="G160" s="336"/>
      <c r="H160" s="318"/>
    </row>
    <row r="161" spans="2:8" x14ac:dyDescent="0.25">
      <c r="B161" s="336"/>
      <c r="C161" s="337"/>
      <c r="D161" s="333"/>
      <c r="E161" s="333"/>
      <c r="F161" s="336"/>
      <c r="G161" s="336"/>
      <c r="H161" s="318"/>
    </row>
    <row r="162" spans="2:8" x14ac:dyDescent="0.25">
      <c r="B162" s="336"/>
      <c r="C162" s="337"/>
      <c r="D162" s="333"/>
      <c r="E162" s="333"/>
      <c r="F162" s="336"/>
      <c r="G162" s="336"/>
      <c r="H162" s="318"/>
    </row>
    <row r="163" spans="2:8" x14ac:dyDescent="0.25">
      <c r="B163" s="336"/>
      <c r="C163" s="337"/>
      <c r="D163" s="333"/>
      <c r="E163" s="333"/>
      <c r="F163" s="336"/>
      <c r="G163" s="336"/>
      <c r="H163" s="318"/>
    </row>
    <row r="164" spans="2:8" x14ac:dyDescent="0.25">
      <c r="B164" s="336"/>
      <c r="C164" s="337"/>
      <c r="D164" s="333"/>
      <c r="E164" s="333"/>
      <c r="F164" s="336"/>
      <c r="G164" s="336"/>
      <c r="H164" s="318"/>
    </row>
    <row r="165" spans="2:8" x14ac:dyDescent="0.25">
      <c r="B165" s="336"/>
      <c r="C165" s="337"/>
      <c r="D165" s="333"/>
      <c r="E165" s="333"/>
      <c r="F165" s="336"/>
      <c r="G165" s="336"/>
      <c r="H165" s="318"/>
    </row>
    <row r="166" spans="2:8" x14ac:dyDescent="0.25">
      <c r="B166" s="336"/>
      <c r="C166" s="337"/>
      <c r="D166" s="333"/>
      <c r="E166" s="333"/>
      <c r="F166" s="336"/>
      <c r="G166" s="336"/>
      <c r="H166" s="318"/>
    </row>
    <row r="167" spans="2:8" x14ac:dyDescent="0.25">
      <c r="B167" s="336"/>
      <c r="C167" s="337"/>
      <c r="D167" s="333"/>
      <c r="E167" s="333"/>
      <c r="F167" s="336"/>
      <c r="G167" s="336"/>
      <c r="H167" s="318"/>
    </row>
    <row r="168" spans="2:8" x14ac:dyDescent="0.25">
      <c r="B168" s="336"/>
      <c r="C168" s="337"/>
      <c r="D168" s="333"/>
      <c r="E168" s="333"/>
      <c r="F168" s="336"/>
      <c r="G168" s="336"/>
      <c r="H168" s="318"/>
    </row>
    <row r="169" spans="2:8" x14ac:dyDescent="0.25">
      <c r="B169" s="336"/>
      <c r="C169" s="337"/>
      <c r="D169" s="333"/>
      <c r="E169" s="333"/>
      <c r="F169" s="336"/>
      <c r="G169" s="336"/>
      <c r="H169" s="318"/>
    </row>
    <row r="170" spans="2:8" x14ac:dyDescent="0.25">
      <c r="B170" s="336"/>
      <c r="C170" s="337"/>
      <c r="D170" s="333"/>
      <c r="E170" s="333"/>
      <c r="F170" s="336"/>
      <c r="G170" s="336"/>
      <c r="H170" s="318"/>
    </row>
    <row r="171" spans="2:8" x14ac:dyDescent="0.25">
      <c r="B171" s="336"/>
      <c r="C171" s="337"/>
      <c r="D171" s="333"/>
      <c r="E171" s="333"/>
      <c r="F171" s="336"/>
      <c r="G171" s="336"/>
      <c r="H171" s="318"/>
    </row>
    <row r="172" spans="2:8" x14ac:dyDescent="0.25">
      <c r="B172" s="336"/>
      <c r="C172" s="337"/>
      <c r="D172" s="333"/>
      <c r="E172" s="333"/>
      <c r="F172" s="336"/>
      <c r="G172" s="336"/>
      <c r="H172" s="318"/>
    </row>
    <row r="173" spans="2:8" x14ac:dyDescent="0.25">
      <c r="B173" s="336"/>
      <c r="C173" s="337"/>
      <c r="D173" s="333"/>
      <c r="E173" s="333"/>
      <c r="F173" s="336"/>
      <c r="G173" s="336"/>
      <c r="H173" s="318"/>
    </row>
    <row r="174" spans="2:8" x14ac:dyDescent="0.25">
      <c r="B174" s="336"/>
      <c r="C174" s="337"/>
      <c r="D174" s="333"/>
      <c r="E174" s="333"/>
      <c r="F174" s="336"/>
      <c r="G174" s="336"/>
      <c r="H174" s="318"/>
    </row>
    <row r="175" spans="2:8" x14ac:dyDescent="0.25">
      <c r="B175" s="336"/>
      <c r="C175" s="337"/>
      <c r="D175" s="333"/>
      <c r="E175" s="333"/>
      <c r="F175" s="336"/>
      <c r="G175" s="336"/>
      <c r="H175" s="318"/>
    </row>
    <row r="176" spans="2:8" x14ac:dyDescent="0.25">
      <c r="B176" s="336"/>
      <c r="C176" s="337"/>
      <c r="D176" s="333"/>
      <c r="E176" s="333"/>
      <c r="F176" s="336"/>
      <c r="G176" s="336"/>
      <c r="H176" s="318"/>
    </row>
    <row r="177" spans="2:8" x14ac:dyDescent="0.25">
      <c r="B177" s="336"/>
      <c r="C177" s="337"/>
      <c r="D177" s="333"/>
      <c r="E177" s="333"/>
      <c r="F177" s="336"/>
      <c r="G177" s="336"/>
      <c r="H177" s="318"/>
    </row>
    <row r="178" spans="2:8" x14ac:dyDescent="0.25">
      <c r="B178" s="336"/>
      <c r="C178" s="337"/>
      <c r="D178" s="333"/>
      <c r="E178" s="333"/>
      <c r="F178" s="336"/>
      <c r="G178" s="336"/>
      <c r="H178" s="318"/>
    </row>
    <row r="179" spans="2:8" x14ac:dyDescent="0.25">
      <c r="B179" s="336"/>
      <c r="C179" s="337"/>
      <c r="D179" s="333"/>
      <c r="E179" s="333"/>
      <c r="F179" s="336"/>
      <c r="G179" s="336"/>
      <c r="H179" s="318"/>
    </row>
    <row r="180" spans="2:8" x14ac:dyDescent="0.25">
      <c r="B180" s="336"/>
      <c r="C180" s="337"/>
      <c r="D180" s="333"/>
      <c r="E180" s="333"/>
      <c r="F180" s="336"/>
      <c r="G180" s="336"/>
      <c r="H180" s="318"/>
    </row>
    <row r="181" spans="2:8" x14ac:dyDescent="0.25">
      <c r="B181" s="336"/>
      <c r="C181" s="337"/>
      <c r="D181" s="333"/>
      <c r="E181" s="333"/>
      <c r="F181" s="336"/>
      <c r="G181" s="336"/>
      <c r="H181" s="318"/>
    </row>
    <row r="182" spans="2:8" x14ac:dyDescent="0.25">
      <c r="B182" s="336"/>
      <c r="C182" s="337"/>
      <c r="D182" s="333"/>
      <c r="E182" s="333"/>
      <c r="F182" s="336"/>
      <c r="G182" s="336"/>
      <c r="H182" s="318"/>
    </row>
    <row r="183" spans="2:8" x14ac:dyDescent="0.25">
      <c r="B183" s="336"/>
      <c r="C183" s="337"/>
      <c r="D183" s="333"/>
      <c r="E183" s="333"/>
      <c r="F183" s="336"/>
      <c r="G183" s="336"/>
      <c r="H183" s="318"/>
    </row>
    <row r="184" spans="2:8" x14ac:dyDescent="0.25">
      <c r="B184" s="336"/>
      <c r="C184" s="337"/>
      <c r="D184" s="333"/>
      <c r="E184" s="333"/>
      <c r="F184" s="336"/>
      <c r="G184" s="336"/>
      <c r="H184" s="318"/>
    </row>
    <row r="185" spans="2:8" x14ac:dyDescent="0.25">
      <c r="B185" s="336"/>
      <c r="C185" s="337"/>
      <c r="D185" s="333"/>
      <c r="E185" s="333"/>
      <c r="F185" s="336"/>
      <c r="G185" s="336"/>
      <c r="H185" s="318"/>
    </row>
    <row r="186" spans="2:8" x14ac:dyDescent="0.25">
      <c r="B186" s="336"/>
      <c r="C186" s="337"/>
      <c r="D186" s="333"/>
      <c r="E186" s="333"/>
      <c r="F186" s="336"/>
      <c r="G186" s="336"/>
      <c r="H186" s="318"/>
    </row>
    <row r="187" spans="2:8" x14ac:dyDescent="0.25">
      <c r="B187" s="336"/>
      <c r="C187" s="337"/>
      <c r="D187" s="333"/>
      <c r="E187" s="333"/>
      <c r="F187" s="336"/>
      <c r="G187" s="336"/>
      <c r="H187" s="318"/>
    </row>
    <row r="188" spans="2:8" x14ac:dyDescent="0.25">
      <c r="B188" s="336"/>
      <c r="C188" s="337"/>
      <c r="D188" s="333"/>
      <c r="E188" s="333"/>
      <c r="F188" s="336"/>
      <c r="G188" s="336"/>
      <c r="H188" s="318"/>
    </row>
    <row r="189" spans="2:8" x14ac:dyDescent="0.25">
      <c r="B189" s="336"/>
      <c r="C189" s="337"/>
      <c r="D189" s="333"/>
      <c r="E189" s="333"/>
      <c r="F189" s="336"/>
      <c r="G189" s="336"/>
      <c r="H189" s="318"/>
    </row>
    <row r="190" spans="2:8" x14ac:dyDescent="0.25">
      <c r="B190" s="336"/>
      <c r="C190" s="337"/>
      <c r="D190" s="333"/>
      <c r="E190" s="333"/>
      <c r="F190" s="336"/>
      <c r="G190" s="336"/>
      <c r="H190" s="318"/>
    </row>
    <row r="191" spans="2:8" x14ac:dyDescent="0.25">
      <c r="B191" s="336"/>
      <c r="C191" s="337"/>
      <c r="D191" s="333"/>
      <c r="E191" s="333"/>
      <c r="F191" s="336"/>
      <c r="G191" s="336"/>
      <c r="H191" s="318"/>
    </row>
    <row r="192" spans="2:8" x14ac:dyDescent="0.25">
      <c r="B192" s="336"/>
      <c r="C192" s="337"/>
      <c r="D192" s="333"/>
      <c r="E192" s="333"/>
      <c r="F192" s="336"/>
      <c r="G192" s="336"/>
      <c r="H192" s="318"/>
    </row>
    <row r="193" spans="2:8" x14ac:dyDescent="0.25">
      <c r="B193" s="336"/>
      <c r="C193" s="337"/>
      <c r="D193" s="333"/>
      <c r="E193" s="333"/>
      <c r="F193" s="336"/>
      <c r="G193" s="336"/>
      <c r="H193" s="318"/>
    </row>
    <row r="194" spans="2:8" x14ac:dyDescent="0.25">
      <c r="B194" s="336"/>
      <c r="C194" s="337"/>
      <c r="D194" s="333"/>
      <c r="E194" s="333"/>
      <c r="F194" s="336"/>
      <c r="G194" s="336"/>
      <c r="H194" s="318"/>
    </row>
    <row r="195" spans="2:8" x14ac:dyDescent="0.25">
      <c r="B195" s="336"/>
      <c r="C195" s="337"/>
      <c r="D195" s="333"/>
      <c r="E195" s="333"/>
      <c r="F195" s="336"/>
      <c r="G195" s="336"/>
      <c r="H195" s="318"/>
    </row>
    <row r="196" spans="2:8" x14ac:dyDescent="0.25">
      <c r="B196" s="336"/>
      <c r="C196" s="337"/>
      <c r="D196" s="333"/>
      <c r="E196" s="333"/>
      <c r="F196" s="336"/>
      <c r="G196" s="336"/>
      <c r="H196" s="318"/>
    </row>
    <row r="197" spans="2:8" x14ac:dyDescent="0.25">
      <c r="B197" s="336"/>
      <c r="C197" s="337"/>
      <c r="D197" s="333"/>
      <c r="E197" s="333"/>
      <c r="F197" s="336"/>
      <c r="G197" s="336"/>
      <c r="H197" s="318"/>
    </row>
    <row r="198" spans="2:8" x14ac:dyDescent="0.25">
      <c r="B198" s="336"/>
      <c r="C198" s="337"/>
      <c r="D198" s="333"/>
      <c r="E198" s="333"/>
      <c r="F198" s="336"/>
      <c r="G198" s="336"/>
      <c r="H198" s="318"/>
    </row>
    <row r="199" spans="2:8" x14ac:dyDescent="0.25">
      <c r="B199" s="336"/>
      <c r="C199" s="337"/>
      <c r="D199" s="333"/>
      <c r="E199" s="333"/>
      <c r="F199" s="336"/>
      <c r="G199" s="336"/>
      <c r="H199" s="318"/>
    </row>
    <row r="200" spans="2:8" x14ac:dyDescent="0.25">
      <c r="B200" s="336"/>
      <c r="C200" s="337"/>
      <c r="D200" s="333"/>
      <c r="E200" s="333"/>
      <c r="F200" s="336"/>
      <c r="G200" s="336"/>
      <c r="H200" s="318"/>
    </row>
    <row r="201" spans="2:8" x14ac:dyDescent="0.25">
      <c r="B201" s="336"/>
      <c r="C201" s="337"/>
      <c r="D201" s="333"/>
      <c r="E201" s="333"/>
      <c r="F201" s="336"/>
      <c r="G201" s="336"/>
      <c r="H201" s="318"/>
    </row>
    <row r="202" spans="2:8" x14ac:dyDescent="0.25">
      <c r="B202" s="336"/>
      <c r="C202" s="337"/>
      <c r="D202" s="333"/>
      <c r="E202" s="333"/>
      <c r="F202" s="336"/>
      <c r="G202" s="336"/>
      <c r="H202" s="318"/>
    </row>
    <row r="203" spans="2:8" x14ac:dyDescent="0.25">
      <c r="B203" s="336"/>
      <c r="C203" s="337"/>
      <c r="D203" s="333"/>
      <c r="E203" s="333"/>
      <c r="F203" s="336"/>
      <c r="G203" s="336"/>
      <c r="H203" s="318"/>
    </row>
    <row r="204" spans="2:8" x14ac:dyDescent="0.25">
      <c r="B204" s="336"/>
      <c r="C204" s="337"/>
      <c r="D204" s="333"/>
      <c r="E204" s="333"/>
      <c r="F204" s="336"/>
      <c r="G204" s="336"/>
      <c r="H204" s="318"/>
    </row>
    <row r="205" spans="2:8" x14ac:dyDescent="0.25">
      <c r="B205" s="336"/>
      <c r="C205" s="337"/>
      <c r="D205" s="333"/>
      <c r="E205" s="333"/>
      <c r="F205" s="336"/>
      <c r="G205" s="336"/>
      <c r="H205" s="318"/>
    </row>
    <row r="206" spans="2:8" x14ac:dyDescent="0.25">
      <c r="B206" s="336"/>
      <c r="C206" s="337"/>
      <c r="D206" s="333"/>
      <c r="E206" s="333"/>
      <c r="F206" s="336"/>
      <c r="G206" s="336"/>
      <c r="H206" s="318"/>
    </row>
    <row r="207" spans="2:8" x14ac:dyDescent="0.25">
      <c r="B207" s="336"/>
      <c r="C207" s="337"/>
      <c r="D207" s="333"/>
      <c r="E207" s="333"/>
      <c r="F207" s="336"/>
      <c r="G207" s="336"/>
      <c r="H207" s="318"/>
    </row>
    <row r="208" spans="2:8" x14ac:dyDescent="0.25">
      <c r="B208" s="336"/>
      <c r="C208" s="337"/>
      <c r="D208" s="333"/>
      <c r="E208" s="333"/>
      <c r="F208" s="336"/>
      <c r="G208" s="336"/>
      <c r="H208" s="318"/>
    </row>
  </sheetData>
  <mergeCells count="4">
    <mergeCell ref="B123:E123"/>
    <mergeCell ref="B7:B9"/>
    <mergeCell ref="C7:C9"/>
    <mergeCell ref="D7:E7"/>
  </mergeCells>
  <pageMargins left="0.39370078740157483" right="0.27559055118110237" top="0.74803149606299213" bottom="0.47244094488188981" header="0.11811023622047245" footer="0.51181102362204722"/>
  <pageSetup paperSize="9" scale="44" fitToHeight="2" orientation="portrait" r:id="rId1"/>
  <headerFooter alignWithMargins="0"/>
  <rowBreaks count="1" manualBreakCount="1">
    <brk id="64" max="6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95" customWidth="1"/>
    <col min="38" max="38" width="0.140625" style="395" customWidth="1"/>
    <col min="39" max="39" width="2" style="395" customWidth="1"/>
    <col min="40" max="40" width="0.42578125" style="395" customWidth="1"/>
    <col min="41" max="41" width="2.5703125" style="395" customWidth="1"/>
    <col min="42" max="42" width="9.140625" style="395"/>
    <col min="43" max="45" width="2.5703125" style="395" customWidth="1"/>
    <col min="46" max="46" width="7.7109375" style="395" customWidth="1"/>
    <col min="47" max="61" width="2.5703125" style="395" customWidth="1"/>
    <col min="62" max="16384" width="9.140625" style="395"/>
  </cols>
  <sheetData>
    <row r="1" spans="1:37" s="505" customFormat="1" ht="10.5" customHeight="1" thickBot="1" x14ac:dyDescent="0.3">
      <c r="B1" s="665"/>
      <c r="C1" s="665" t="s">
        <v>1025</v>
      </c>
      <c r="N1" s="1683" t="s">
        <v>1389</v>
      </c>
      <c r="O1" s="1683"/>
      <c r="P1" s="1683"/>
      <c r="Q1" s="1683"/>
      <c r="R1" s="1683"/>
      <c r="S1" s="1683"/>
      <c r="T1" s="1683"/>
      <c r="U1" s="1683"/>
      <c r="V1" s="1683"/>
      <c r="W1" s="1683"/>
      <c r="X1" s="1699"/>
    </row>
    <row r="2" spans="1:37" s="402" customFormat="1" ht="21" customHeight="1" thickBot="1" x14ac:dyDescent="0.3">
      <c r="B2" s="667"/>
      <c r="C2" s="668" t="s">
        <v>1390</v>
      </c>
      <c r="D2" s="668"/>
      <c r="E2" s="668"/>
      <c r="F2" s="668"/>
      <c r="G2" s="668"/>
      <c r="H2" s="668"/>
      <c r="I2" s="668"/>
      <c r="J2" s="669"/>
      <c r="K2" s="668"/>
      <c r="L2" s="668"/>
      <c r="M2" s="670"/>
      <c r="N2" s="1683"/>
      <c r="O2" s="1683"/>
      <c r="P2" s="1683"/>
      <c r="Q2" s="1683" t="s">
        <v>1389</v>
      </c>
      <c r="R2" s="1683"/>
      <c r="S2" s="1683"/>
      <c r="T2" s="1683"/>
      <c r="U2" s="1683"/>
      <c r="V2" s="1683"/>
      <c r="W2" s="1683"/>
      <c r="X2" s="1699"/>
    </row>
    <row r="3" spans="1:37" ht="13.5" customHeight="1" thickBot="1" x14ac:dyDescent="0.3">
      <c r="N3" s="1700"/>
      <c r="O3" s="1700"/>
      <c r="P3" s="1700"/>
      <c r="Q3" s="1700"/>
      <c r="R3" s="1700"/>
      <c r="S3" s="1700"/>
      <c r="T3" s="1700"/>
      <c r="U3" s="1700"/>
      <c r="V3" s="1700"/>
      <c r="W3" s="1700"/>
      <c r="X3" s="1701"/>
    </row>
    <row r="4" spans="1:37" ht="28.5" customHeight="1" thickBot="1" x14ac:dyDescent="0.3">
      <c r="J4" s="1702" t="s">
        <v>1391</v>
      </c>
      <c r="K4" s="1703"/>
      <c r="L4" s="499" t="e">
        <f>+MID(#REF!,1,1)</f>
        <v>#REF!</v>
      </c>
      <c r="M4" s="499" t="e">
        <f>+MID(#REF!,2,1)</f>
        <v>#REF!</v>
      </c>
      <c r="N4" s="499" t="s">
        <v>1027</v>
      </c>
      <c r="O4" s="499" t="e">
        <f>LEFT(#REF!,1)</f>
        <v>#REF!</v>
      </c>
      <c r="P4" s="499" t="e">
        <f>RIGHT(#REF!,1)</f>
        <v>#REF!</v>
      </c>
      <c r="Q4" s="499" t="s">
        <v>1027</v>
      </c>
      <c r="R4" s="499" t="e">
        <f>+LEFT(#REF!,1)</f>
        <v>#REF!</v>
      </c>
      <c r="S4" s="499" t="e">
        <f>+MID(#REF!,2,1)</f>
        <v>#REF!</v>
      </c>
      <c r="T4" s="499" t="e">
        <f>+MID(#REF!,3,1)</f>
        <v>#REF!</v>
      </c>
      <c r="U4" s="499" t="e">
        <f>+MID(#REF!,4,1)</f>
        <v>#REF!</v>
      </c>
      <c r="V4" s="672"/>
      <c r="W4" s="497" t="s">
        <v>1392</v>
      </c>
      <c r="X4" s="497"/>
      <c r="Y4" s="497"/>
      <c r="Z4" s="497"/>
      <c r="AA4" s="496"/>
    </row>
    <row r="5" spans="1:37" ht="7.5" customHeight="1" thickBot="1" x14ac:dyDescent="0.3"/>
    <row r="6" spans="1:37" s="492" customFormat="1" ht="14.25" customHeight="1" x14ac:dyDescent="0.25">
      <c r="A6" s="495" t="s">
        <v>1841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3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3"/>
    </row>
    <row r="7" spans="1:37" s="396" customFormat="1" ht="15" customHeight="1" x14ac:dyDescent="0.25">
      <c r="A7" s="408" t="s">
        <v>1502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91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491"/>
    </row>
    <row r="8" spans="1:37" s="487" customFormat="1" ht="18" customHeight="1" thickBot="1" x14ac:dyDescent="0.3">
      <c r="A8" s="490" t="s">
        <v>1393</v>
      </c>
      <c r="B8" s="489"/>
      <c r="C8" s="489"/>
      <c r="D8" s="489"/>
      <c r="E8" s="490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8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88"/>
    </row>
    <row r="9" spans="1:37" s="467" customFormat="1" ht="3.75" customHeight="1" thickBot="1" x14ac:dyDescent="0.3">
      <c r="AF9" s="470"/>
      <c r="AG9" s="470"/>
    </row>
    <row r="10" spans="1:37" s="467" customFormat="1" ht="14.25" customHeight="1" x14ac:dyDescent="0.25">
      <c r="A10" s="469" t="s">
        <v>1394</v>
      </c>
      <c r="B10" s="468"/>
      <c r="C10" s="468"/>
      <c r="D10" s="468"/>
      <c r="E10" s="468"/>
      <c r="F10" s="468"/>
      <c r="G10" s="468"/>
      <c r="H10" s="468"/>
      <c r="I10" s="412"/>
      <c r="J10" s="411"/>
      <c r="K10" s="485" t="s">
        <v>1395</v>
      </c>
      <c r="L10" s="468"/>
      <c r="M10" s="486"/>
      <c r="N10" s="486"/>
      <c r="O10" s="486"/>
      <c r="P10" s="468"/>
      <c r="Q10" s="485" t="s">
        <v>1395</v>
      </c>
      <c r="R10" s="468"/>
      <c r="S10" s="412"/>
      <c r="T10" s="468"/>
      <c r="U10" s="468"/>
      <c r="V10" s="484"/>
      <c r="W10" s="468"/>
      <c r="X10" s="468"/>
      <c r="Y10" s="468"/>
      <c r="Z10" s="468"/>
      <c r="AA10" s="468"/>
      <c r="AB10" s="468"/>
      <c r="AC10" s="468"/>
      <c r="AD10" s="485" t="s">
        <v>1396</v>
      </c>
      <c r="AE10" s="485"/>
      <c r="AF10" s="485"/>
      <c r="AG10" s="485" t="s">
        <v>1397</v>
      </c>
      <c r="AH10" s="468"/>
      <c r="AI10" s="468"/>
      <c r="AJ10" s="468"/>
      <c r="AK10" s="484"/>
    </row>
    <row r="11" spans="1:37" s="467" customFormat="1" ht="19.5" customHeight="1" x14ac:dyDescent="0.2">
      <c r="A11" s="481" t="e">
        <f>LEFT(#REF!,1)</f>
        <v>#REF!</v>
      </c>
      <c r="B11" s="446" t="e">
        <f>MID(#REF!,2,1)</f>
        <v>#REF!</v>
      </c>
      <c r="C11" s="446" t="e">
        <f>MID(#REF!,3,1)</f>
        <v>#REF!</v>
      </c>
      <c r="D11" s="446" t="e">
        <f>MID(#REF!,4,1)</f>
        <v>#REF!</v>
      </c>
      <c r="E11" s="446" t="e">
        <f>MID(#REF!,5,1)</f>
        <v>#REF!</v>
      </c>
      <c r="F11" s="446" t="e">
        <f>MID(#REF!,6,1)</f>
        <v>#REF!</v>
      </c>
      <c r="G11" s="446" t="e">
        <f>MID(#REF!,7,1)</f>
        <v>#REF!</v>
      </c>
      <c r="H11" s="446" t="e">
        <f>MID(#REF!,8,1)</f>
        <v>#REF!</v>
      </c>
      <c r="I11" s="446" t="e">
        <f>MID(#REF!,9,1)</f>
        <v>#REF!</v>
      </c>
      <c r="J11" s="453" t="e">
        <f>MID(#REF!,10,1)</f>
        <v>#REF!</v>
      </c>
      <c r="K11" s="404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6"/>
      <c r="W11" s="475" t="s">
        <v>1398</v>
      </c>
      <c r="X11" s="470"/>
      <c r="Y11" s="470"/>
      <c r="Z11" s="470"/>
      <c r="AA11" s="470"/>
      <c r="AB11" s="475" t="s">
        <v>1399</v>
      </c>
      <c r="AC11" s="470"/>
      <c r="AD11" s="446" t="e">
        <f>MID(#REF!,1,1)</f>
        <v>#REF!</v>
      </c>
      <c r="AE11" s="446" t="e">
        <f>MID(#REF!,2,1)</f>
        <v>#REF!</v>
      </c>
      <c r="AF11" s="446"/>
      <c r="AG11" s="446" t="e">
        <f>MID(#REF!,1,1)</f>
        <v>#REF!</v>
      </c>
      <c r="AH11" s="446" t="e">
        <f>MID(#REF!,2,1)</f>
        <v>#REF!</v>
      </c>
      <c r="AI11" s="446" t="e">
        <f>MID(#REF!,3,1)</f>
        <v>#REF!</v>
      </c>
      <c r="AJ11" s="446" t="e">
        <f>MID(#REF!,4,1)</f>
        <v>#REF!</v>
      </c>
      <c r="AK11" s="476"/>
    </row>
    <row r="12" spans="1:37" s="467" customFormat="1" ht="19.5" customHeight="1" x14ac:dyDescent="0.25">
      <c r="A12" s="408" t="s">
        <v>1400</v>
      </c>
      <c r="B12" s="470"/>
      <c r="C12" s="470"/>
      <c r="D12" s="470"/>
      <c r="E12" s="470"/>
      <c r="F12" s="470"/>
      <c r="G12" s="470"/>
      <c r="H12" s="404"/>
      <c r="I12" s="404"/>
      <c r="J12" s="403"/>
      <c r="K12" s="404"/>
      <c r="L12" s="483" t="e">
        <f>IF(#REF!="x","x"," ")</f>
        <v>#REF!</v>
      </c>
      <c r="M12" s="475" t="s">
        <v>1401</v>
      </c>
      <c r="N12" s="477"/>
      <c r="O12" s="477"/>
      <c r="P12" s="477"/>
      <c r="Q12" s="477"/>
      <c r="R12" s="483" t="e">
        <f>IF(#REF!="x","x"," ")</f>
        <v>#REF!</v>
      </c>
      <c r="S12" s="475" t="s">
        <v>1402</v>
      </c>
      <c r="T12" s="470"/>
      <c r="U12" s="470"/>
      <c r="V12" s="476"/>
      <c r="W12" s="673"/>
      <c r="X12" s="674"/>
      <c r="Y12" s="674"/>
      <c r="Z12" s="674"/>
      <c r="AA12" s="674"/>
      <c r="AB12" s="675" t="s">
        <v>1403</v>
      </c>
      <c r="AC12" s="674"/>
      <c r="AD12" s="676" t="e">
        <f>MID(#REF!,1,1)</f>
        <v>#REF!</v>
      </c>
      <c r="AE12" s="676" t="e">
        <f>MID(#REF!,2,1)</f>
        <v>#REF!</v>
      </c>
      <c r="AF12" s="676"/>
      <c r="AG12" s="676" t="e">
        <f>MID(#REF!,1,1)</f>
        <v>#REF!</v>
      </c>
      <c r="AH12" s="676" t="e">
        <f>MID(#REF!,2,1)</f>
        <v>#REF!</v>
      </c>
      <c r="AI12" s="676" t="e">
        <f>MID(#REF!,3,1)</f>
        <v>#REF!</v>
      </c>
      <c r="AJ12" s="676" t="e">
        <f>MID(#REF!,4,1)</f>
        <v>#REF!</v>
      </c>
      <c r="AK12" s="677"/>
    </row>
    <row r="13" spans="1:37" s="467" customFormat="1" ht="19.5" customHeight="1" x14ac:dyDescent="0.2">
      <c r="A13" s="481" t="e">
        <f>LEFT(#REF!,1)</f>
        <v>#REF!</v>
      </c>
      <c r="B13" s="446" t="e">
        <f>MID(#REF!,2,1)</f>
        <v>#REF!</v>
      </c>
      <c r="C13" s="446" t="e">
        <f>MID(#REF!,3,1)</f>
        <v>#REF!</v>
      </c>
      <c r="D13" s="446" t="e">
        <f>MID(#REF!,4,1)</f>
        <v>#REF!</v>
      </c>
      <c r="E13" s="446" t="e">
        <f>MID(#REF!,5,1)</f>
        <v>#REF!</v>
      </c>
      <c r="F13" s="446" t="e">
        <f>MID(#REF!,6,1)</f>
        <v>#REF!</v>
      </c>
      <c r="G13" s="446" t="e">
        <f>MID(#REF!,7,1)</f>
        <v>#REF!</v>
      </c>
      <c r="H13" s="446" t="e">
        <f>MID(#REF!,8,1)</f>
        <v>#REF!</v>
      </c>
      <c r="I13" s="404"/>
      <c r="J13" s="403"/>
      <c r="K13" s="404"/>
      <c r="L13" s="479" t="e">
        <f>IF(#REF!="x","x", "")</f>
        <v>#REF!</v>
      </c>
      <c r="M13" s="475" t="s">
        <v>1404</v>
      </c>
      <c r="N13" s="477"/>
      <c r="O13" s="477"/>
      <c r="P13" s="477"/>
      <c r="Q13" s="477"/>
      <c r="R13" s="480" t="e">
        <f>IF(#REF!="x","x"," ")</f>
        <v>#REF!</v>
      </c>
      <c r="S13" s="475" t="s">
        <v>1405</v>
      </c>
      <c r="T13" s="470"/>
      <c r="U13" s="470"/>
      <c r="V13" s="476"/>
      <c r="W13" s="1704" t="s">
        <v>1406</v>
      </c>
      <c r="X13" s="1705"/>
      <c r="Y13" s="1705"/>
      <c r="Z13" s="1705"/>
      <c r="AA13" s="1705"/>
      <c r="AB13" s="477"/>
      <c r="AC13" s="404"/>
      <c r="AD13" s="479"/>
      <c r="AE13" s="479"/>
      <c r="AF13" s="479"/>
      <c r="AG13" s="479"/>
      <c r="AH13" s="479"/>
      <c r="AI13" s="479"/>
      <c r="AJ13" s="479"/>
      <c r="AK13" s="403"/>
    </row>
    <row r="14" spans="1:37" s="467" customFormat="1" ht="19.5" customHeight="1" x14ac:dyDescent="0.2">
      <c r="A14" s="408" t="s">
        <v>1045</v>
      </c>
      <c r="B14" s="470"/>
      <c r="C14" s="470"/>
      <c r="D14" s="470"/>
      <c r="E14" s="470"/>
      <c r="F14" s="470"/>
      <c r="G14" s="470"/>
      <c r="H14" s="470"/>
      <c r="I14" s="404"/>
      <c r="J14" s="403"/>
      <c r="K14" s="404"/>
      <c r="L14" s="404"/>
      <c r="M14" s="475"/>
      <c r="N14" s="477"/>
      <c r="O14" s="477"/>
      <c r="P14" s="477"/>
      <c r="Q14" s="477"/>
      <c r="R14" s="478" t="s">
        <v>1407</v>
      </c>
      <c r="S14" s="477"/>
      <c r="T14" s="470"/>
      <c r="U14" s="470"/>
      <c r="V14" s="476"/>
      <c r="W14" s="1706"/>
      <c r="X14" s="1707"/>
      <c r="Y14" s="1707"/>
      <c r="Z14" s="1707"/>
      <c r="AA14" s="1707"/>
      <c r="AB14" s="475" t="s">
        <v>1399</v>
      </c>
      <c r="AC14" s="404"/>
      <c r="AD14" s="446" t="e">
        <f>MID(#REF!,1,1)</f>
        <v>#REF!</v>
      </c>
      <c r="AE14" s="446" t="e">
        <f>MID(#REF!,2,1)</f>
        <v>#REF!</v>
      </c>
      <c r="AF14" s="446"/>
      <c r="AG14" s="446" t="e">
        <f>MID(#REF!,1,1)</f>
        <v>#REF!</v>
      </c>
      <c r="AH14" s="446" t="e">
        <f>MID(#REF!,2,1)</f>
        <v>#REF!</v>
      </c>
      <c r="AI14" s="446" t="e">
        <f>MID(#REF!,3,1)</f>
        <v>#REF!</v>
      </c>
      <c r="AJ14" s="446" t="e">
        <f>MID(#REF!,4,1)</f>
        <v>#REF!</v>
      </c>
      <c r="AK14" s="403"/>
    </row>
    <row r="15" spans="1:37" s="467" customFormat="1" ht="19.5" customHeight="1" thickBot="1" x14ac:dyDescent="0.25">
      <c r="A15" s="474" t="e">
        <f>#REF!</f>
        <v>#REF!</v>
      </c>
      <c r="B15" s="399" t="e">
        <f>#REF!</f>
        <v>#REF!</v>
      </c>
      <c r="C15" s="472" t="s">
        <v>1027</v>
      </c>
      <c r="D15" s="399" t="e">
        <f>#REF!</f>
        <v>#REF!</v>
      </c>
      <c r="E15" s="399" t="e">
        <f>#REF!</f>
        <v>#REF!</v>
      </c>
      <c r="F15" s="472" t="s">
        <v>1027</v>
      </c>
      <c r="G15" s="399" t="e">
        <f>#REF!</f>
        <v>#REF!</v>
      </c>
      <c r="H15" s="399"/>
      <c r="I15" s="399"/>
      <c r="J15" s="398"/>
      <c r="K15" s="399"/>
      <c r="L15" s="399"/>
      <c r="M15" s="399"/>
      <c r="N15" s="399"/>
      <c r="O15" s="399"/>
      <c r="P15" s="399"/>
      <c r="Q15" s="399"/>
      <c r="R15" s="399"/>
      <c r="S15" s="399"/>
      <c r="T15" s="472"/>
      <c r="U15" s="472"/>
      <c r="V15" s="473"/>
      <c r="W15" s="1708"/>
      <c r="X15" s="1709"/>
      <c r="Y15" s="1709"/>
      <c r="Z15" s="1709"/>
      <c r="AA15" s="1709"/>
      <c r="AB15" s="471" t="s">
        <v>1403</v>
      </c>
      <c r="AC15" s="399"/>
      <c r="AD15" s="444" t="e">
        <f>MID(#REF!,1,1)</f>
        <v>#REF!</v>
      </c>
      <c r="AE15" s="444" t="e">
        <f>MID(#REF!,2,1)</f>
        <v>#REF!</v>
      </c>
      <c r="AF15" s="444"/>
      <c r="AG15" s="444" t="e">
        <f>MID(#REF!,1,1)</f>
        <v>#REF!</v>
      </c>
      <c r="AH15" s="444" t="e">
        <f>MID(#REF!,2,1)</f>
        <v>#REF!</v>
      </c>
      <c r="AI15" s="444" t="e">
        <f>MID(#REF!,3,1)</f>
        <v>#REF!</v>
      </c>
      <c r="AJ15" s="444" t="e">
        <f>MID(#REF!,4,1)</f>
        <v>#REF!</v>
      </c>
      <c r="AK15" s="398"/>
    </row>
    <row r="16" spans="1:37" s="467" customFormat="1" ht="4.5" customHeight="1" x14ac:dyDescent="0.25">
      <c r="A16" s="470"/>
      <c r="B16" s="470"/>
      <c r="C16" s="470"/>
      <c r="D16" s="470"/>
      <c r="E16" s="470"/>
      <c r="F16" s="470"/>
      <c r="G16" s="470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70"/>
      <c r="U16" s="470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</row>
    <row r="17" spans="1:50" s="467" customFormat="1" ht="3" customHeight="1" thickBot="1" x14ac:dyDescent="0.3"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</row>
    <row r="18" spans="1:50" s="467" customFormat="1" ht="16.5" x14ac:dyDescent="0.25">
      <c r="A18" s="469" t="s">
        <v>1408</v>
      </c>
      <c r="B18" s="468"/>
      <c r="C18" s="468"/>
      <c r="D18" s="468"/>
      <c r="E18" s="468"/>
      <c r="F18" s="468"/>
      <c r="G18" s="468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68"/>
      <c r="U18" s="468"/>
      <c r="V18" s="468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1"/>
    </row>
    <row r="19" spans="1:50" s="397" customFormat="1" ht="19.5" customHeight="1" x14ac:dyDescent="0.25">
      <c r="A19" s="454" t="e">
        <f>+LEFT(#REF!,1)</f>
        <v>#REF!</v>
      </c>
      <c r="B19" s="446" t="e">
        <f>+MID(#REF!,2,1)</f>
        <v>#REF!</v>
      </c>
      <c r="C19" s="446" t="e">
        <f>+MID(#REF!,3,1)</f>
        <v>#REF!</v>
      </c>
      <c r="D19" s="446" t="e">
        <f>+MID(#REF!,4,1)</f>
        <v>#REF!</v>
      </c>
      <c r="E19" s="446" t="e">
        <f>+MID(#REF!,5,1)</f>
        <v>#REF!</v>
      </c>
      <c r="F19" s="446" t="e">
        <f>+MID(#REF!,6,1)</f>
        <v>#REF!</v>
      </c>
      <c r="G19" s="446" t="e">
        <f>+MID(#REF!,7,1)</f>
        <v>#REF!</v>
      </c>
      <c r="H19" s="446" t="e">
        <f>+MID(#REF!,8,1)</f>
        <v>#REF!</v>
      </c>
      <c r="I19" s="446" t="e">
        <f>+MID(#REF!,9,1)</f>
        <v>#REF!</v>
      </c>
      <c r="J19" s="446" t="e">
        <f>+MID(#REF!,10,1)</f>
        <v>#REF!</v>
      </c>
      <c r="K19" s="446" t="e">
        <f>+MID(#REF!,11,1)</f>
        <v>#REF!</v>
      </c>
      <c r="L19" s="446" t="e">
        <f>+MID(#REF!,12,1)</f>
        <v>#REF!</v>
      </c>
      <c r="M19" s="446" t="e">
        <f>+MID(#REF!,13,1)</f>
        <v>#REF!</v>
      </c>
      <c r="N19" s="446" t="e">
        <f>+MID(#REF!,14,1)</f>
        <v>#REF!</v>
      </c>
      <c r="O19" s="446" t="e">
        <f>+MID(#REF!,15,1)</f>
        <v>#REF!</v>
      </c>
      <c r="P19" s="446" t="e">
        <f>+MID(#REF!,16,1)</f>
        <v>#REF!</v>
      </c>
      <c r="Q19" s="446" t="e">
        <f>+MID(#REF!,17,1)</f>
        <v>#REF!</v>
      </c>
      <c r="R19" s="446" t="e">
        <f>+MID(#REF!,18,1)</f>
        <v>#REF!</v>
      </c>
      <c r="S19" s="446" t="e">
        <f>+MID(#REF!,19,1)</f>
        <v>#REF!</v>
      </c>
      <c r="T19" s="446" t="e">
        <f>+MID(#REF!,20,1)</f>
        <v>#REF!</v>
      </c>
      <c r="U19" s="446" t="e">
        <f>+MID(#REF!,21,1)</f>
        <v>#REF!</v>
      </c>
      <c r="V19" s="446" t="e">
        <f>+MID(#REF!,22,1)</f>
        <v>#REF!</v>
      </c>
      <c r="W19" s="446" t="e">
        <f>+MID(#REF!,23,1)</f>
        <v>#REF!</v>
      </c>
      <c r="X19" s="446" t="e">
        <f>+MID(#REF!,24,1)</f>
        <v>#REF!</v>
      </c>
      <c r="Y19" s="446" t="e">
        <f>+MID(#REF!,25,1)</f>
        <v>#REF!</v>
      </c>
      <c r="Z19" s="446" t="e">
        <f>+MID(#REF!,26,1)</f>
        <v>#REF!</v>
      </c>
      <c r="AA19" s="446" t="e">
        <f>+MID(#REF!,27,1)</f>
        <v>#REF!</v>
      </c>
      <c r="AB19" s="446" t="e">
        <f>+MID(#REF!,28,1)</f>
        <v>#REF!</v>
      </c>
      <c r="AC19" s="446" t="e">
        <f>+MID(#REF!,29,1)</f>
        <v>#REF!</v>
      </c>
      <c r="AD19" s="446" t="e">
        <f>+MID(#REF!,30,1)</f>
        <v>#REF!</v>
      </c>
      <c r="AE19" s="446" t="e">
        <f>+MID(#REF!,31,1)</f>
        <v>#REF!</v>
      </c>
      <c r="AF19" s="446" t="e">
        <f>+MID(#REF!,32,1)</f>
        <v>#REF!</v>
      </c>
      <c r="AG19" s="446" t="e">
        <f>+MID(#REF!,33,1)</f>
        <v>#REF!</v>
      </c>
      <c r="AH19" s="446" t="e">
        <f>+MID(#REF!,34,1)</f>
        <v>#REF!</v>
      </c>
      <c r="AI19" s="446" t="e">
        <f>+MID(#REF!,35,1)</f>
        <v>#REF!</v>
      </c>
      <c r="AJ19" s="446" t="e">
        <f>+MID(#REF!,36,1)</f>
        <v>#REF!</v>
      </c>
      <c r="AK19" s="453" t="e">
        <f>+MID(#REF!,37,1)</f>
        <v>#REF!</v>
      </c>
      <c r="AL19" s="467"/>
      <c r="AM19" s="467"/>
      <c r="AN19" s="467"/>
    </row>
    <row r="20" spans="1:50" s="536" customFormat="1" ht="19.5" customHeight="1" x14ac:dyDescent="0.25">
      <c r="A20" s="454" t="e">
        <f>+MID(#REF!,38,1)</f>
        <v>#REF!</v>
      </c>
      <c r="B20" s="446" t="e">
        <f>+MID(#REF!,39,1)</f>
        <v>#REF!</v>
      </c>
      <c r="C20" s="446" t="e">
        <f>+MID(#REF!,40,1)</f>
        <v>#REF!</v>
      </c>
      <c r="D20" s="446" t="e">
        <f>+MID(#REF!,41,1)</f>
        <v>#REF!</v>
      </c>
      <c r="E20" s="446" t="e">
        <f>+MID(#REF!,42,1)</f>
        <v>#REF!</v>
      </c>
      <c r="F20" s="446" t="e">
        <f>+MID(#REF!,43,1)</f>
        <v>#REF!</v>
      </c>
      <c r="G20" s="446" t="e">
        <f>+MID(#REF!,44,1)</f>
        <v>#REF!</v>
      </c>
      <c r="H20" s="446" t="e">
        <f>+MID(#REF!,45,1)</f>
        <v>#REF!</v>
      </c>
      <c r="I20" s="446" t="e">
        <f>+MID(#REF!,46,1)</f>
        <v>#REF!</v>
      </c>
      <c r="J20" s="446" t="e">
        <f>+MID(#REF!,47,1)</f>
        <v>#REF!</v>
      </c>
      <c r="K20" s="446" t="e">
        <f>+MID(#REF!,48,1)</f>
        <v>#REF!</v>
      </c>
      <c r="L20" s="446" t="e">
        <f>+MID(#REF!,49,1)</f>
        <v>#REF!</v>
      </c>
      <c r="M20" s="446" t="e">
        <f>+MID(#REF!,50,1)</f>
        <v>#REF!</v>
      </c>
      <c r="N20" s="446" t="e">
        <f>+MID(#REF!,51,1)</f>
        <v>#REF!</v>
      </c>
      <c r="O20" s="446" t="e">
        <f>+MID(#REF!,52,1)</f>
        <v>#REF!</v>
      </c>
      <c r="P20" s="446" t="e">
        <f>+MID(#REF!,53,1)</f>
        <v>#REF!</v>
      </c>
      <c r="Q20" s="446" t="e">
        <f>+MID(#REF!,54,1)</f>
        <v>#REF!</v>
      </c>
      <c r="R20" s="446" t="e">
        <f>+MID(#REF!,55,1)</f>
        <v>#REF!</v>
      </c>
      <c r="S20" s="446" t="e">
        <f>+MID(#REF!,56,1)</f>
        <v>#REF!</v>
      </c>
      <c r="T20" s="446" t="e">
        <f>+MID(#REF!,57,1)</f>
        <v>#REF!</v>
      </c>
      <c r="U20" s="446" t="e">
        <f>+MID(#REF!,58,1)</f>
        <v>#REF!</v>
      </c>
      <c r="V20" s="446" t="e">
        <f>+MID(#REF!,59,1)</f>
        <v>#REF!</v>
      </c>
      <c r="W20" s="446" t="e">
        <f>+MID(#REF!,60,1)</f>
        <v>#REF!</v>
      </c>
      <c r="X20" s="446" t="e">
        <f>+MID(#REF!,61,1)</f>
        <v>#REF!</v>
      </c>
      <c r="Y20" s="446" t="e">
        <f>+MID(#REF!,62,1)</f>
        <v>#REF!</v>
      </c>
      <c r="Z20" s="446" t="e">
        <f>+MID(#REF!,63,1)</f>
        <v>#REF!</v>
      </c>
      <c r="AA20" s="446" t="e">
        <f>+MID(#REF!,64,1)</f>
        <v>#REF!</v>
      </c>
      <c r="AB20" s="446" t="e">
        <f>+MID(#REF!,65,1)</f>
        <v>#REF!</v>
      </c>
      <c r="AC20" s="446" t="e">
        <f>+MID(#REF!,66,1)</f>
        <v>#REF!</v>
      </c>
      <c r="AD20" s="446" t="e">
        <f>+MID(#REF!,67,1)</f>
        <v>#REF!</v>
      </c>
      <c r="AE20" s="446" t="e">
        <f>+MID(#REF!,68,1)</f>
        <v>#REF!</v>
      </c>
      <c r="AF20" s="446" t="e">
        <f>+MID(#REF!,69,1)</f>
        <v>#REF!</v>
      </c>
      <c r="AG20" s="446" t="e">
        <f>+MID(#REF!,70,1)</f>
        <v>#REF!</v>
      </c>
      <c r="AH20" s="446" t="e">
        <f>+MID(#REF!,71,1)</f>
        <v>#REF!</v>
      </c>
      <c r="AI20" s="446" t="e">
        <f>+MID(#REF!,72,1)</f>
        <v>#REF!</v>
      </c>
      <c r="AJ20" s="446" t="e">
        <f>+MID(#REF!,73,1)</f>
        <v>#REF!</v>
      </c>
      <c r="AK20" s="453" t="e">
        <f>+MID(#REF!,74,1)</f>
        <v>#REF!</v>
      </c>
      <c r="AL20" s="395"/>
      <c r="AM20" s="395"/>
      <c r="AN20" s="395"/>
    </row>
    <row r="21" spans="1:50" s="455" customFormat="1" ht="14.25" customHeight="1" x14ac:dyDescent="0.25">
      <c r="A21" s="459" t="s">
        <v>1409</v>
      </c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7"/>
      <c r="X21" s="457"/>
      <c r="Y21" s="457"/>
      <c r="Z21" s="457"/>
      <c r="AA21" s="457"/>
      <c r="AB21" s="457"/>
      <c r="AC21" s="457"/>
      <c r="AD21" s="457"/>
      <c r="AE21" s="457"/>
      <c r="AF21" s="457"/>
      <c r="AG21" s="457"/>
      <c r="AH21" s="457"/>
      <c r="AI21" s="457"/>
      <c r="AJ21" s="457"/>
      <c r="AK21" s="456"/>
    </row>
    <row r="22" spans="1:50" x14ac:dyDescent="0.25">
      <c r="A22" s="451" t="s">
        <v>1410</v>
      </c>
      <c r="B22" s="409"/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4"/>
      <c r="X22" s="404"/>
      <c r="Y22" s="404"/>
      <c r="Z22" s="404"/>
      <c r="AA22" s="404"/>
      <c r="AB22" s="409"/>
      <c r="AC22" s="404"/>
      <c r="AD22" s="407" t="s">
        <v>1411</v>
      </c>
      <c r="AE22" s="404"/>
      <c r="AF22" s="404"/>
      <c r="AG22" s="404"/>
      <c r="AH22" s="404"/>
      <c r="AI22" s="404"/>
      <c r="AJ22" s="404"/>
      <c r="AK22" s="403"/>
    </row>
    <row r="23" spans="1:50" s="535" customFormat="1" ht="19.5" customHeight="1" x14ac:dyDescent="0.25">
      <c r="A23" s="454" t="e">
        <f>+LEFT(#REF!,1)</f>
        <v>#REF!</v>
      </c>
      <c r="B23" s="446" t="e">
        <f>+MID(#REF!,2,1)</f>
        <v>#REF!</v>
      </c>
      <c r="C23" s="446" t="e">
        <f>+MID(#REF!,3,1)</f>
        <v>#REF!</v>
      </c>
      <c r="D23" s="446" t="e">
        <f>+MID(#REF!,4,1)</f>
        <v>#REF!</v>
      </c>
      <c r="E23" s="446" t="e">
        <f>+MID(#REF!,5,1)</f>
        <v>#REF!</v>
      </c>
      <c r="F23" s="446" t="e">
        <f>+MID(#REF!,6,1)</f>
        <v>#REF!</v>
      </c>
      <c r="G23" s="446" t="e">
        <f>+MID(#REF!,7,1)</f>
        <v>#REF!</v>
      </c>
      <c r="H23" s="446" t="e">
        <f>+MID(#REF!,8,1)</f>
        <v>#REF!</v>
      </c>
      <c r="I23" s="446" t="e">
        <f>+MID(#REF!,9,1)</f>
        <v>#REF!</v>
      </c>
      <c r="J23" s="446" t="e">
        <f>+MID(#REF!,10,1)</f>
        <v>#REF!</v>
      </c>
      <c r="K23" s="446" t="e">
        <f>+MID(#REF!,11,1)</f>
        <v>#REF!</v>
      </c>
      <c r="L23" s="446" t="e">
        <f>+MID(#REF!,12,1)</f>
        <v>#REF!</v>
      </c>
      <c r="M23" s="446" t="e">
        <f>+MID(#REF!,13,1)</f>
        <v>#REF!</v>
      </c>
      <c r="N23" s="446" t="e">
        <f>+MID(#REF!,14,1)</f>
        <v>#REF!</v>
      </c>
      <c r="O23" s="446" t="e">
        <f>+MID(#REF!,15,1)</f>
        <v>#REF!</v>
      </c>
      <c r="P23" s="446" t="e">
        <f>+MID(#REF!,16,1)</f>
        <v>#REF!</v>
      </c>
      <c r="Q23" s="446" t="e">
        <f>+MID(#REF!,17,1)</f>
        <v>#REF!</v>
      </c>
      <c r="R23" s="446" t="e">
        <f>+MID(#REF!,18,1)</f>
        <v>#REF!</v>
      </c>
      <c r="S23" s="446" t="e">
        <f>+MID(#REF!,19,1)</f>
        <v>#REF!</v>
      </c>
      <c r="T23" s="446" t="e">
        <f>+MID(#REF!,20,1)</f>
        <v>#REF!</v>
      </c>
      <c r="U23" s="446" t="e">
        <f>+MID(#REF!,21,1)</f>
        <v>#REF!</v>
      </c>
      <c r="V23" s="446" t="e">
        <f>+MID(#REF!,22,1)</f>
        <v>#REF!</v>
      </c>
      <c r="W23" s="446" t="e">
        <f>+MID(#REF!,23,1)</f>
        <v>#REF!</v>
      </c>
      <c r="X23" s="446" t="e">
        <f>+MID(#REF!,24,1)</f>
        <v>#REF!</v>
      </c>
      <c r="Y23" s="446" t="e">
        <f>+MID(#REF!,25,1)</f>
        <v>#REF!</v>
      </c>
      <c r="Z23" s="446" t="e">
        <f>+MID(#REF!,26,1)</f>
        <v>#REF!</v>
      </c>
      <c r="AA23" s="446" t="e">
        <f>+MID(#REF!,27,1)</f>
        <v>#REF!</v>
      </c>
      <c r="AB23" s="446" t="e">
        <f>+MID(#REF!,28,1)</f>
        <v>#REF!</v>
      </c>
      <c r="AC23" s="448"/>
      <c r="AD23" s="446" t="e">
        <f>+LEFT(#REF!,1)</f>
        <v>#REF!</v>
      </c>
      <c r="AE23" s="446" t="e">
        <f>+MID(#REF!,2,1)</f>
        <v>#REF!</v>
      </c>
      <c r="AF23" s="446" t="e">
        <f>+MID(#REF!,3,1)</f>
        <v>#REF!</v>
      </c>
      <c r="AG23" s="446" t="e">
        <f>+MID(#REF!,4,1)</f>
        <v>#REF!</v>
      </c>
      <c r="AH23" s="446" t="e">
        <f>+MID(#REF!,5,1)</f>
        <v>#REF!</v>
      </c>
      <c r="AI23" s="446" t="e">
        <f>+MID(#REF!,6,1)</f>
        <v>#REF!</v>
      </c>
      <c r="AJ23" s="446" t="e">
        <f>+MID(#REF!,7,1)</f>
        <v>#REF!</v>
      </c>
      <c r="AK23" s="453" t="e">
        <f>+MID(#REF!,8,1)</f>
        <v>#REF!</v>
      </c>
    </row>
    <row r="24" spans="1:50" x14ac:dyDescent="0.25">
      <c r="A24" s="451" t="s">
        <v>1412</v>
      </c>
      <c r="B24" s="409"/>
      <c r="C24" s="409"/>
      <c r="D24" s="409"/>
      <c r="E24" s="409"/>
      <c r="F24" s="409"/>
      <c r="G24" s="450" t="s">
        <v>1413</v>
      </c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450"/>
      <c r="U24" s="450"/>
      <c r="V24" s="450"/>
      <c r="W24" s="450"/>
      <c r="X24" s="450"/>
      <c r="Y24" s="450"/>
      <c r="Z24" s="450"/>
      <c r="AA24" s="450"/>
      <c r="AB24" s="450"/>
      <c r="AC24" s="450"/>
      <c r="AD24" s="450"/>
      <c r="AE24" s="404"/>
      <c r="AF24" s="404"/>
      <c r="AG24" s="404"/>
      <c r="AH24" s="404"/>
      <c r="AI24" s="404"/>
      <c r="AJ24" s="404"/>
      <c r="AK24" s="403"/>
    </row>
    <row r="25" spans="1:50" s="535" customFormat="1" ht="19.5" customHeight="1" x14ac:dyDescent="0.25">
      <c r="A25" s="454" t="e">
        <f>+LEFT(#REF!,1)</f>
        <v>#REF!</v>
      </c>
      <c r="B25" s="446" t="e">
        <f>+MID(#REF!,2,1)</f>
        <v>#REF!</v>
      </c>
      <c r="C25" s="446" t="e">
        <f>+MID(#REF!,3,1)</f>
        <v>#REF!</v>
      </c>
      <c r="D25" s="446" t="e">
        <f>+MID(#REF!,4,1)</f>
        <v>#REF!</v>
      </c>
      <c r="E25" s="446" t="e">
        <f>+MID(#REF!,5,1)</f>
        <v>#REF!</v>
      </c>
      <c r="F25" s="446"/>
      <c r="G25" s="446" t="e">
        <f>+LEFT(#REF!,1)</f>
        <v>#REF!</v>
      </c>
      <c r="H25" s="446" t="e">
        <f>+MID(#REF!,2,1)</f>
        <v>#REF!</v>
      </c>
      <c r="I25" s="446" t="e">
        <f>+MID(#REF!,3,1)</f>
        <v>#REF!</v>
      </c>
      <c r="J25" s="446" t="e">
        <f>+MID(#REF!,4,1)</f>
        <v>#REF!</v>
      </c>
      <c r="K25" s="446" t="e">
        <f>+MID(#REF!,5,1)</f>
        <v>#REF!</v>
      </c>
      <c r="L25" s="446" t="e">
        <f>+MID(#REF!,6,1)</f>
        <v>#REF!</v>
      </c>
      <c r="M25" s="446" t="e">
        <f>+MID(#REF!,7,1)</f>
        <v>#REF!</v>
      </c>
      <c r="N25" s="446" t="e">
        <f>+MID(#REF!,8,1)</f>
        <v>#REF!</v>
      </c>
      <c r="O25" s="446" t="e">
        <f>+MID(#REF!,9,1)</f>
        <v>#REF!</v>
      </c>
      <c r="P25" s="446" t="e">
        <f>+MID(#REF!,10,1)</f>
        <v>#REF!</v>
      </c>
      <c r="Q25" s="446" t="e">
        <f>+MID(#REF!,11,1)</f>
        <v>#REF!</v>
      </c>
      <c r="R25" s="446" t="e">
        <f>+MID(#REF!,12,1)</f>
        <v>#REF!</v>
      </c>
      <c r="S25" s="446" t="e">
        <f>+MID(#REF!,13,1)</f>
        <v>#REF!</v>
      </c>
      <c r="T25" s="446" t="e">
        <f>+MID(#REF!,14,1)</f>
        <v>#REF!</v>
      </c>
      <c r="U25" s="446" t="e">
        <f>+MID(#REF!,15,1)</f>
        <v>#REF!</v>
      </c>
      <c r="V25" s="446" t="e">
        <f>+MID(#REF!,16,1)</f>
        <v>#REF!</v>
      </c>
      <c r="W25" s="446" t="e">
        <f>+MID(#REF!,17,1)</f>
        <v>#REF!</v>
      </c>
      <c r="X25" s="446" t="e">
        <f>+MID(#REF!,18,1)</f>
        <v>#REF!</v>
      </c>
      <c r="Y25" s="446" t="e">
        <f>+MID(#REF!,19,1)</f>
        <v>#REF!</v>
      </c>
      <c r="Z25" s="446" t="e">
        <f>+MID(#REF!,20,1)</f>
        <v>#REF!</v>
      </c>
      <c r="AA25" s="446" t="e">
        <f>+MID(#REF!,21,1)</f>
        <v>#REF!</v>
      </c>
      <c r="AB25" s="446" t="e">
        <f>+MID(#REF!,22,1)</f>
        <v>#REF!</v>
      </c>
      <c r="AC25" s="446" t="e">
        <f>+MID(#REF!,23,1)</f>
        <v>#REF!</v>
      </c>
      <c r="AD25" s="446" t="e">
        <f>+MID(#REF!,24,1)</f>
        <v>#REF!</v>
      </c>
      <c r="AE25" s="446" t="e">
        <f>+MID(#REF!,25,1)</f>
        <v>#REF!</v>
      </c>
      <c r="AF25" s="446" t="e">
        <f>+MID(#REF!,26,1)</f>
        <v>#REF!</v>
      </c>
      <c r="AG25" s="446" t="e">
        <f>+MID(#REF!,27,1)</f>
        <v>#REF!</v>
      </c>
      <c r="AH25" s="446" t="e">
        <f>+MID(#REF!,28,1)</f>
        <v>#REF!</v>
      </c>
      <c r="AI25" s="446" t="e">
        <f>+MID(#REF!,29,1)</f>
        <v>#REF!</v>
      </c>
      <c r="AJ25" s="446" t="e">
        <f>+MID(#REF!,30,1)</f>
        <v>#REF!</v>
      </c>
      <c r="AK25" s="453" t="e">
        <f>+MID(#REF!,31,1)</f>
        <v>#REF!</v>
      </c>
    </row>
    <row r="26" spans="1:50" x14ac:dyDescent="0.25">
      <c r="A26" s="451" t="s">
        <v>1414</v>
      </c>
      <c r="B26" s="409"/>
      <c r="C26" s="409"/>
      <c r="D26" s="409"/>
      <c r="E26" s="409"/>
      <c r="F26" s="409"/>
      <c r="G26" s="450"/>
      <c r="H26" s="450"/>
      <c r="I26" s="450"/>
      <c r="J26" s="450"/>
      <c r="K26" s="450"/>
      <c r="L26" s="450"/>
      <c r="M26" s="450"/>
      <c r="N26" s="409"/>
      <c r="O26" s="450" t="s">
        <v>1415</v>
      </c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04"/>
      <c r="AF26" s="404"/>
      <c r="AG26" s="404"/>
      <c r="AH26" s="404"/>
      <c r="AI26" s="404"/>
      <c r="AJ26" s="404"/>
      <c r="AK26" s="403"/>
    </row>
    <row r="27" spans="1:50" s="535" customFormat="1" ht="19.5" customHeight="1" x14ac:dyDescent="0.25">
      <c r="A27" s="449">
        <v>0</v>
      </c>
      <c r="B27" s="446" t="e">
        <f>+LEFT(#REF!,1)</f>
        <v>#REF!</v>
      </c>
      <c r="C27" s="446" t="e">
        <f>+MID(#REF!,2,1)</f>
        <v>#REF!</v>
      </c>
      <c r="D27" s="446" t="e">
        <f>+MID(#REF!,3,1)</f>
        <v>#REF!</v>
      </c>
      <c r="E27" s="446" t="s">
        <v>1056</v>
      </c>
      <c r="F27" s="446" t="e">
        <f>+LEFT(#REF!,1)</f>
        <v>#REF!</v>
      </c>
      <c r="G27" s="446" t="e">
        <f>+MID(#REF!,2,1)</f>
        <v>#REF!</v>
      </c>
      <c r="H27" s="446" t="e">
        <f>+MID(#REF!,3,1)</f>
        <v>#REF!</v>
      </c>
      <c r="I27" s="446" t="e">
        <f>+MID(#REF!,4,1)</f>
        <v>#REF!</v>
      </c>
      <c r="J27" s="446" t="e">
        <f>+MID(#REF!,5,1)</f>
        <v>#REF!</v>
      </c>
      <c r="K27" s="446" t="e">
        <f>+MID(#REF!,6,1)</f>
        <v>#REF!</v>
      </c>
      <c r="L27" s="446" t="e">
        <f>+MID(#REF!,7,1)</f>
        <v>#REF!</v>
      </c>
      <c r="M27" s="446" t="e">
        <f>+MID(#REF!,8,1)</f>
        <v>#REF!</v>
      </c>
      <c r="N27" s="448"/>
      <c r="O27" s="447">
        <v>0</v>
      </c>
      <c r="P27" s="446" t="e">
        <f>+LEFT(#REF!,1)</f>
        <v>#REF!</v>
      </c>
      <c r="Q27" s="446" t="e">
        <f>+MID(#REF!,2,1)</f>
        <v>#REF!</v>
      </c>
      <c r="R27" s="446" t="e">
        <f>+MID(#REF!,3,1)</f>
        <v>#REF!</v>
      </c>
      <c r="S27" s="446" t="s">
        <v>1056</v>
      </c>
      <c r="T27" s="446" t="e">
        <f>+LEFT(#REF!,1)</f>
        <v>#REF!</v>
      </c>
      <c r="U27" s="446" t="e">
        <f>+MID(#REF!,2,1)</f>
        <v>#REF!</v>
      </c>
      <c r="V27" s="446" t="e">
        <f>+MID(#REF!,3,1)</f>
        <v>#REF!</v>
      </c>
      <c r="W27" s="446" t="e">
        <f>+MID(#REF!,4,1)</f>
        <v>#REF!</v>
      </c>
      <c r="X27" s="446" t="e">
        <f>+MID(#REF!,5,1)</f>
        <v>#REF!</v>
      </c>
      <c r="Y27" s="446" t="e">
        <f>+MID(#REF!,6,1)</f>
        <v>#REF!</v>
      </c>
      <c r="Z27" s="446" t="e">
        <f>+MID(#REF!,7,1)</f>
        <v>#REF!</v>
      </c>
      <c r="AA27" s="446" t="e">
        <f>+MID(#REF!,8,1)</f>
        <v>#REF!</v>
      </c>
      <c r="AB27" s="446"/>
      <c r="AC27" s="446"/>
      <c r="AD27" s="446"/>
      <c r="AE27" s="404"/>
      <c r="AF27" s="404"/>
      <c r="AG27" s="404"/>
      <c r="AH27" s="404"/>
      <c r="AI27" s="404"/>
      <c r="AJ27" s="404"/>
      <c r="AK27" s="403"/>
    </row>
    <row r="28" spans="1:50" s="396" customFormat="1" x14ac:dyDescent="0.25">
      <c r="A28" s="408" t="s">
        <v>1416</v>
      </c>
      <c r="B28" s="407"/>
      <c r="C28" s="407"/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3"/>
    </row>
    <row r="29" spans="1:50" s="535" customFormat="1" ht="19.5" customHeight="1" thickBot="1" x14ac:dyDescent="0.3">
      <c r="A29" s="445" t="e">
        <f>+LEFT(#REF!,1)</f>
        <v>#REF!</v>
      </c>
      <c r="B29" s="444" t="e">
        <f>+MID(#REF!,2,1)</f>
        <v>#REF!</v>
      </c>
      <c r="C29" s="444" t="e">
        <f>+MID(#REF!,3,1)</f>
        <v>#REF!</v>
      </c>
      <c r="D29" s="444" t="e">
        <f>+MID(#REF!,4,1)</f>
        <v>#REF!</v>
      </c>
      <c r="E29" s="444" t="e">
        <f>+MID(#REF!,5,1)</f>
        <v>#REF!</v>
      </c>
      <c r="F29" s="444" t="e">
        <f>+MID(#REF!,6,1)</f>
        <v>#REF!</v>
      </c>
      <c r="G29" s="444" t="e">
        <f>+MID(#REF!,7,1)</f>
        <v>#REF!</v>
      </c>
      <c r="H29" s="444" t="e">
        <f>+MID(#REF!,8,1)</f>
        <v>#REF!</v>
      </c>
      <c r="I29" s="444" t="e">
        <f>+MID(#REF!,9,1)</f>
        <v>#REF!</v>
      </c>
      <c r="J29" s="444" t="e">
        <f>+MID(#REF!,10,1)</f>
        <v>#REF!</v>
      </c>
      <c r="K29" s="444" t="e">
        <f>+MID(#REF!,11,1)</f>
        <v>#REF!</v>
      </c>
      <c r="L29" s="444" t="e">
        <f>+MID(#REF!,12,1)</f>
        <v>#REF!</v>
      </c>
      <c r="M29" s="444" t="e">
        <f>+MID(#REF!,13,1)</f>
        <v>#REF!</v>
      </c>
      <c r="N29" s="444" t="e">
        <f>+MID(#REF!,14,1)</f>
        <v>#REF!</v>
      </c>
      <c r="O29" s="444" t="e">
        <f>+MID(#REF!,15,1)</f>
        <v>#REF!</v>
      </c>
      <c r="P29" s="444" t="e">
        <f>+MID(#REF!,16,1)</f>
        <v>#REF!</v>
      </c>
      <c r="Q29" s="444" t="e">
        <f>+MID(#REF!,17,1)</f>
        <v>#REF!</v>
      </c>
      <c r="R29" s="444" t="e">
        <f>+MID(#REF!,18,1)</f>
        <v>#REF!</v>
      </c>
      <c r="S29" s="444" t="e">
        <f>+MID(#REF!,19,1)</f>
        <v>#REF!</v>
      </c>
      <c r="T29" s="444" t="e">
        <f>+MID(#REF!,20,1)</f>
        <v>#REF!</v>
      </c>
      <c r="U29" s="444" t="e">
        <f>+MID(#REF!,21,1)</f>
        <v>#REF!</v>
      </c>
      <c r="V29" s="444" t="e">
        <f>+MID(#REF!,22,1)</f>
        <v>#REF!</v>
      </c>
      <c r="W29" s="444" t="e">
        <f>+MID(#REF!,23,1)</f>
        <v>#REF!</v>
      </c>
      <c r="X29" s="444" t="e">
        <f>+MID(#REF!,24,1)</f>
        <v>#REF!</v>
      </c>
      <c r="Y29" s="444" t="e">
        <f>+MID(#REF!,25,1)</f>
        <v>#REF!</v>
      </c>
      <c r="Z29" s="444" t="e">
        <f>+MID(#REF!,26,1)</f>
        <v>#REF!</v>
      </c>
      <c r="AA29" s="444" t="e">
        <f>+MID(#REF!,27,1)</f>
        <v>#REF!</v>
      </c>
      <c r="AB29" s="444" t="e">
        <f>+MID(#REF!,28,1)</f>
        <v>#REF!</v>
      </c>
      <c r="AC29" s="444" t="e">
        <f>+MID(#REF!,29,1)</f>
        <v>#REF!</v>
      </c>
      <c r="AD29" s="444" t="e">
        <f>+MID(#REF!,30,1)</f>
        <v>#REF!</v>
      </c>
      <c r="AE29" s="444" t="e">
        <f>+MID(#REF!,31,1)</f>
        <v>#REF!</v>
      </c>
      <c r="AF29" s="444" t="e">
        <f>+MID(#REF!,32,1)</f>
        <v>#REF!</v>
      </c>
      <c r="AG29" s="444" t="e">
        <f>+MID(#REF!,33,1)</f>
        <v>#REF!</v>
      </c>
      <c r="AH29" s="444" t="e">
        <f>+MID(#REF!,34,1)</f>
        <v>#REF!</v>
      </c>
      <c r="AI29" s="444" t="e">
        <f>+MID(#REF!,35,1)</f>
        <v>#REF!</v>
      </c>
      <c r="AJ29" s="444" t="e">
        <f>+MID(#REF!,36,1)</f>
        <v>#REF!</v>
      </c>
      <c r="AK29" s="443" t="e">
        <f>+MID(#REF!,37,1)</f>
        <v>#REF!</v>
      </c>
    </row>
    <row r="30" spans="1:50" s="396" customFormat="1" ht="4.5" customHeight="1" thickBot="1" x14ac:dyDescent="0.3">
      <c r="W30" s="397"/>
      <c r="X30" s="397"/>
      <c r="Y30" s="397"/>
      <c r="Z30" s="397"/>
      <c r="AA30" s="397"/>
      <c r="AB30" s="397"/>
      <c r="AC30" s="397"/>
      <c r="AD30" s="397"/>
      <c r="AE30" s="397"/>
      <c r="AF30" s="397"/>
      <c r="AG30" s="397"/>
      <c r="AH30" s="397"/>
      <c r="AI30" s="397"/>
      <c r="AJ30" s="397"/>
      <c r="AK30" s="397"/>
    </row>
    <row r="31" spans="1:50" s="439" customFormat="1" ht="12.75" customHeight="1" x14ac:dyDescent="0.25">
      <c r="A31" s="442" t="s">
        <v>1265</v>
      </c>
      <c r="B31" s="441"/>
      <c r="C31" s="441"/>
      <c r="D31" s="441"/>
      <c r="E31" s="441"/>
      <c r="F31" s="441"/>
      <c r="G31" s="441"/>
      <c r="H31" s="441"/>
      <c r="I31" s="441"/>
      <c r="J31" s="441"/>
      <c r="K31" s="678"/>
      <c r="L31" s="678"/>
      <c r="M31" s="1685" t="s">
        <v>1417</v>
      </c>
      <c r="N31" s="1686"/>
      <c r="O31" s="1686"/>
      <c r="P31" s="1686"/>
      <c r="Q31" s="1686"/>
      <c r="R31" s="1686"/>
      <c r="S31" s="1686"/>
      <c r="T31" s="1686"/>
      <c r="U31" s="1687"/>
      <c r="V31" s="1685" t="s">
        <v>1418</v>
      </c>
      <c r="W31" s="1686"/>
      <c r="X31" s="1686"/>
      <c r="Y31" s="1686"/>
      <c r="Z31" s="1686"/>
      <c r="AA31" s="1686"/>
      <c r="AB31" s="1686"/>
      <c r="AC31" s="1687"/>
      <c r="AD31" s="1685" t="s">
        <v>1419</v>
      </c>
      <c r="AE31" s="1686"/>
      <c r="AF31" s="1686"/>
      <c r="AG31" s="1686"/>
      <c r="AH31" s="1686"/>
      <c r="AI31" s="1686"/>
      <c r="AJ31" s="1686"/>
      <c r="AK31" s="1686"/>
      <c r="AL31" s="1691"/>
    </row>
    <row r="32" spans="1:50" s="396" customFormat="1" ht="19.5" customHeight="1" x14ac:dyDescent="0.25">
      <c r="A32" s="425" t="e">
        <f>LEFT(TEXT(#REF!,"dd.m.yyyy"),1)</f>
        <v>#REF!</v>
      </c>
      <c r="B32" s="424" t="e">
        <f>MID(TEXT(#REF!,"dd.mm.yyyy"),2,1)</f>
        <v>#REF!</v>
      </c>
      <c r="C32" s="423" t="s">
        <v>1027</v>
      </c>
      <c r="D32" s="424" t="e">
        <f>MID(TEXT(#REF!,"dd.mm.yyyy"),4,1)</f>
        <v>#REF!</v>
      </c>
      <c r="E32" s="424" t="e">
        <f>MID(TEXT(#REF!,"dd.mm.yyyy"),5,1)</f>
        <v>#REF!</v>
      </c>
      <c r="F32" s="423" t="s">
        <v>1027</v>
      </c>
      <c r="G32" s="424" t="e">
        <f>MID(TEXT(#REF!,"dd.mm.yyyy"),7,1)</f>
        <v>#REF!</v>
      </c>
      <c r="H32" s="424" t="e">
        <f>MID(TEXT(#REF!,"dd.mm.yyyy"),8,1)</f>
        <v>#REF!</v>
      </c>
      <c r="I32" s="424" t="e">
        <f>MID(TEXT(#REF!,"dd.mm.yyyy"),9,1)</f>
        <v>#REF!</v>
      </c>
      <c r="J32" s="424" t="e">
        <f>MID(TEXT(#REF!,"dd.mm.yyyy"),10,1)</f>
        <v>#REF!</v>
      </c>
      <c r="K32" s="679"/>
      <c r="L32" s="431"/>
      <c r="M32" s="1688"/>
      <c r="N32" s="1689"/>
      <c r="O32" s="1689"/>
      <c r="P32" s="1689"/>
      <c r="Q32" s="1689"/>
      <c r="R32" s="1689"/>
      <c r="S32" s="1689"/>
      <c r="T32" s="1689"/>
      <c r="U32" s="1690"/>
      <c r="V32" s="1688"/>
      <c r="W32" s="1689"/>
      <c r="X32" s="1689"/>
      <c r="Y32" s="1689"/>
      <c r="Z32" s="1689"/>
      <c r="AA32" s="1689"/>
      <c r="AB32" s="1689"/>
      <c r="AC32" s="1690"/>
      <c r="AD32" s="1688"/>
      <c r="AE32" s="1689"/>
      <c r="AF32" s="1689"/>
      <c r="AG32" s="1689"/>
      <c r="AH32" s="1689"/>
      <c r="AI32" s="1689"/>
      <c r="AJ32" s="1689"/>
      <c r="AK32" s="1689"/>
      <c r="AL32" s="1692"/>
      <c r="AP32" s="534"/>
      <c r="AX32" s="396" t="s">
        <v>1057</v>
      </c>
    </row>
    <row r="33" spans="1:38" s="396" customFormat="1" ht="12.75" customHeight="1" x14ac:dyDescent="0.25">
      <c r="A33" s="437"/>
      <c r="B33" s="436"/>
      <c r="C33" s="436"/>
      <c r="D33" s="436"/>
      <c r="E33" s="436"/>
      <c r="F33" s="436"/>
      <c r="G33" s="436"/>
      <c r="H33" s="436"/>
      <c r="I33" s="436"/>
      <c r="J33" s="436"/>
      <c r="K33" s="680"/>
      <c r="L33" s="680"/>
      <c r="M33" s="1688"/>
      <c r="N33" s="1689"/>
      <c r="O33" s="1689"/>
      <c r="P33" s="1689"/>
      <c r="Q33" s="1689"/>
      <c r="R33" s="1689"/>
      <c r="S33" s="1689"/>
      <c r="T33" s="1689"/>
      <c r="U33" s="1690"/>
      <c r="V33" s="1688"/>
      <c r="W33" s="1689"/>
      <c r="X33" s="1689"/>
      <c r="Y33" s="1689"/>
      <c r="Z33" s="1689"/>
      <c r="AA33" s="1689"/>
      <c r="AB33" s="1689"/>
      <c r="AC33" s="1690"/>
      <c r="AD33" s="1688"/>
      <c r="AE33" s="1689"/>
      <c r="AF33" s="1689"/>
      <c r="AG33" s="1689"/>
      <c r="AH33" s="1689"/>
      <c r="AI33" s="1689"/>
      <c r="AJ33" s="1689"/>
      <c r="AK33" s="1689"/>
      <c r="AL33" s="1692"/>
    </row>
    <row r="34" spans="1:38" s="396" customFormat="1" x14ac:dyDescent="0.2">
      <c r="A34" s="408" t="s">
        <v>1264</v>
      </c>
      <c r="B34" s="407"/>
      <c r="C34" s="407"/>
      <c r="D34" s="407"/>
      <c r="E34" s="407"/>
      <c r="F34" s="407"/>
      <c r="G34" s="407"/>
      <c r="H34" s="407"/>
      <c r="I34" s="407"/>
      <c r="J34" s="407"/>
      <c r="K34" s="431"/>
      <c r="L34" s="681"/>
      <c r="M34" s="431"/>
      <c r="N34" s="431"/>
      <c r="O34" s="431"/>
      <c r="P34" s="431"/>
      <c r="Q34" s="431"/>
      <c r="R34" s="431"/>
      <c r="S34" s="431"/>
      <c r="T34" s="407"/>
      <c r="U34" s="429"/>
      <c r="V34" s="430"/>
      <c r="W34" s="430"/>
      <c r="X34" s="430"/>
      <c r="Y34" s="430"/>
      <c r="Z34" s="430"/>
      <c r="AA34" s="404"/>
      <c r="AB34" s="430"/>
      <c r="AC34" s="429"/>
      <c r="AD34" s="428"/>
      <c r="AE34" s="427"/>
      <c r="AF34" s="427"/>
      <c r="AG34" s="427"/>
      <c r="AH34" s="427"/>
      <c r="AI34" s="427"/>
      <c r="AJ34" s="427"/>
      <c r="AK34" s="427"/>
      <c r="AL34" s="426"/>
    </row>
    <row r="35" spans="1:38" s="396" customFormat="1" ht="19.5" customHeight="1" x14ac:dyDescent="0.25">
      <c r="A35" s="425" t="e">
        <f>IF(#REF!="","",LEFT(TEXT(#REF!,"dd.mm.yyyy"),1))</f>
        <v>#REF!</v>
      </c>
      <c r="B35" s="424" t="e">
        <f>IF(#REF!="","",MID(TEXT(#REF!,"dd.mm.yyyy"),2,1))</f>
        <v>#REF!</v>
      </c>
      <c r="C35" s="423" t="s">
        <v>1027</v>
      </c>
      <c r="D35" s="424" t="e">
        <f>IF(#REF!="","",MID(TEXT(#REF!,"dd.mm.yyyy"),4,1))</f>
        <v>#REF!</v>
      </c>
      <c r="E35" s="424" t="e">
        <f>IF(#REF!="","",MID(TEXT(#REF!,"dd.mm.yyyy"),5,1))</f>
        <v>#REF!</v>
      </c>
      <c r="F35" s="423" t="s">
        <v>1027</v>
      </c>
      <c r="G35" s="422" t="e">
        <f>IF(#REF!="","",MID(TEXT(#REF!,"dd.mm.yyyy"),7,1))</f>
        <v>#REF!</v>
      </c>
      <c r="H35" s="422" t="e">
        <f>IF(#REF!="","",MID(TEXT(#REF!,"dd.mm.yyyy"),8,1))</f>
        <v>#REF!</v>
      </c>
      <c r="I35" s="422" t="e">
        <f>IF(#REF!="","",MID(TEXT(#REF!,"dd.mm.yyyy"),9,1))</f>
        <v>#REF!</v>
      </c>
      <c r="J35" s="422" t="e">
        <f>IF(#REF!="","",MID(TEXT(#REF!,"dd.mm.yyyy"),10,1))</f>
        <v>#REF!</v>
      </c>
      <c r="K35" s="682"/>
      <c r="L35" s="533"/>
      <c r="M35" s="407"/>
      <c r="N35" s="407"/>
      <c r="O35" s="407"/>
      <c r="P35" s="407"/>
      <c r="Q35" s="407"/>
      <c r="R35" s="407"/>
      <c r="S35" s="407"/>
      <c r="T35" s="407"/>
      <c r="U35" s="533"/>
      <c r="V35" s="407"/>
      <c r="W35" s="404"/>
      <c r="X35" s="404"/>
      <c r="Y35" s="404"/>
      <c r="Z35" s="404"/>
      <c r="AA35" s="404"/>
      <c r="AB35" s="404"/>
      <c r="AC35" s="532"/>
      <c r="AD35" s="404"/>
      <c r="AE35" s="404"/>
      <c r="AF35" s="404"/>
      <c r="AG35" s="404"/>
      <c r="AH35" s="404"/>
      <c r="AI35" s="404"/>
      <c r="AJ35" s="404"/>
      <c r="AK35" s="404"/>
      <c r="AL35" s="403"/>
    </row>
    <row r="36" spans="1:38" s="402" customFormat="1" thickBot="1" x14ac:dyDescent="0.3">
      <c r="A36" s="417"/>
      <c r="B36" s="416"/>
      <c r="C36" s="416"/>
      <c r="D36" s="416"/>
      <c r="E36" s="416"/>
      <c r="F36" s="416"/>
      <c r="G36" s="416"/>
      <c r="H36" s="416"/>
      <c r="I36" s="416"/>
      <c r="J36" s="416"/>
      <c r="K36" s="416"/>
      <c r="L36" s="415"/>
      <c r="M36" s="1587" t="e">
        <f>#REF!</f>
        <v>#REF!</v>
      </c>
      <c r="N36" s="1588"/>
      <c r="O36" s="1588"/>
      <c r="P36" s="1588"/>
      <c r="Q36" s="1588"/>
      <c r="R36" s="1588"/>
      <c r="S36" s="1588"/>
      <c r="T36" s="1588"/>
      <c r="U36" s="1589"/>
      <c r="V36" s="1587" t="e">
        <f>#REF!</f>
        <v>#REF!</v>
      </c>
      <c r="W36" s="1588"/>
      <c r="X36" s="1588"/>
      <c r="Y36" s="1588"/>
      <c r="Z36" s="1588"/>
      <c r="AA36" s="1588"/>
      <c r="AB36" s="1588"/>
      <c r="AC36" s="1589"/>
      <c r="AD36" s="1590" t="e">
        <f>#REF!</f>
        <v>#REF!</v>
      </c>
      <c r="AE36" s="1588"/>
      <c r="AF36" s="1588"/>
      <c r="AG36" s="1588"/>
      <c r="AH36" s="1588"/>
      <c r="AI36" s="1588"/>
      <c r="AJ36" s="1588"/>
      <c r="AK36" s="1588"/>
      <c r="AL36" s="1591"/>
    </row>
    <row r="37" spans="1:38" s="402" customFormat="1" x14ac:dyDescent="0.25"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</row>
    <row r="38" spans="1:38" s="402" customFormat="1" x14ac:dyDescent="0.25"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7"/>
      <c r="AJ38" s="397"/>
      <c r="AK38" s="397"/>
    </row>
    <row r="39" spans="1:38" s="402" customFormat="1" x14ac:dyDescent="0.25"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7"/>
      <c r="AJ39" s="397"/>
      <c r="AK39" s="397"/>
    </row>
    <row r="40" spans="1:38" ht="13.5" thickBot="1" x14ac:dyDescent="0.3"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</row>
    <row r="41" spans="1:38" s="402" customFormat="1" x14ac:dyDescent="0.25">
      <c r="B41" s="414" t="s">
        <v>1420</v>
      </c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2"/>
      <c r="AJ41" s="411"/>
      <c r="AK41" s="397"/>
    </row>
    <row r="42" spans="1:38" s="402" customFormat="1" x14ac:dyDescent="0.25">
      <c r="B42" s="406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405"/>
      <c r="U42" s="405"/>
      <c r="V42" s="405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4"/>
      <c r="AJ42" s="403"/>
      <c r="AK42" s="397"/>
    </row>
    <row r="43" spans="1:38" x14ac:dyDescent="0.25">
      <c r="B43" s="410"/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09"/>
      <c r="Q43" s="409"/>
      <c r="R43" s="409"/>
      <c r="S43" s="409"/>
      <c r="T43" s="409"/>
      <c r="U43" s="409"/>
      <c r="V43" s="409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4"/>
      <c r="AJ43" s="403"/>
      <c r="AK43" s="397"/>
    </row>
    <row r="44" spans="1:38" s="402" customFormat="1" x14ac:dyDescent="0.25">
      <c r="B44" s="406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3"/>
      <c r="AK44" s="397"/>
    </row>
    <row r="45" spans="1:38" s="396" customFormat="1" x14ac:dyDescent="0.25">
      <c r="B45" s="408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397"/>
    </row>
    <row r="46" spans="1:38" s="396" customFormat="1" x14ac:dyDescent="0.25">
      <c r="B46" s="408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38" s="402" customFormat="1" x14ac:dyDescent="0.25">
      <c r="B47" s="406"/>
      <c r="C47" s="405"/>
      <c r="D47" s="405"/>
      <c r="E47" s="405"/>
      <c r="F47" s="405"/>
      <c r="G47" s="405"/>
      <c r="H47" s="405"/>
      <c r="I47" s="405"/>
      <c r="J47" s="405"/>
      <c r="K47" s="405"/>
      <c r="L47" s="405"/>
      <c r="M47" s="405"/>
      <c r="N47" s="405"/>
      <c r="O47" s="405"/>
      <c r="P47" s="405"/>
      <c r="Q47" s="405"/>
      <c r="R47" s="405"/>
      <c r="S47" s="405"/>
      <c r="T47" s="405"/>
      <c r="U47" s="405"/>
      <c r="V47" s="405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38" s="402" customFormat="1" x14ac:dyDescent="0.25">
      <c r="B48" s="406"/>
      <c r="C48" s="405"/>
      <c r="D48" s="405"/>
      <c r="E48" s="405"/>
      <c r="F48" s="405"/>
      <c r="G48" s="405"/>
      <c r="H48" s="405"/>
      <c r="I48" s="405"/>
      <c r="J48" s="405"/>
      <c r="K48" s="405"/>
      <c r="L48" s="405"/>
      <c r="M48" s="405"/>
      <c r="N48" s="405"/>
      <c r="O48" s="405"/>
      <c r="P48" s="405"/>
      <c r="Q48" s="405"/>
      <c r="R48" s="405"/>
      <c r="S48" s="405"/>
      <c r="T48" s="405"/>
      <c r="U48" s="405"/>
      <c r="V48" s="405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2:37" s="402" customFormat="1" x14ac:dyDescent="0.25">
      <c r="B49" s="406"/>
      <c r="C49" s="405"/>
      <c r="D49" s="405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2:37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2:37" s="396" customFormat="1" ht="13.5" thickBot="1" x14ac:dyDescent="0.3">
      <c r="B51" s="401"/>
      <c r="C51" s="400"/>
      <c r="D51" s="400"/>
      <c r="E51" s="400"/>
      <c r="F51" s="400"/>
      <c r="G51" s="400" t="s">
        <v>1421</v>
      </c>
      <c r="H51" s="400"/>
      <c r="I51" s="400"/>
      <c r="J51" s="400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 t="s">
        <v>1422</v>
      </c>
      <c r="V51" s="400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8"/>
      <c r="AK51" s="397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507" customWidth="1"/>
    <col min="2" max="2" width="18.7109375" style="507" customWidth="1"/>
    <col min="3" max="3" width="3.7109375" style="507" customWidth="1"/>
    <col min="4" max="4" width="3.5703125" style="507" customWidth="1"/>
    <col min="5" max="5" width="12.42578125" style="507" customWidth="1"/>
    <col min="6" max="6" width="12.140625" style="507" customWidth="1"/>
    <col min="7" max="7" width="14.7109375" style="507" customWidth="1"/>
    <col min="8" max="8" width="3.5703125" style="507" customWidth="1"/>
    <col min="9" max="9" width="10.5703125" style="507" customWidth="1"/>
    <col min="10" max="10" width="14.42578125" style="507" customWidth="1"/>
    <col min="11" max="16384" width="9.140625" style="507"/>
  </cols>
  <sheetData>
    <row r="1" spans="1:13" ht="7.5" customHeight="1" x14ac:dyDescent="0.25">
      <c r="A1" s="506"/>
      <c r="F1" s="450"/>
      <c r="G1" s="450"/>
      <c r="H1" s="450"/>
      <c r="I1" s="450"/>
    </row>
    <row r="2" spans="1:13" ht="17.25" customHeight="1" x14ac:dyDescent="0.25">
      <c r="A2" s="506"/>
      <c r="B2" s="1710" t="s">
        <v>1390</v>
      </c>
      <c r="C2" s="1711"/>
      <c r="E2" s="450"/>
      <c r="F2" s="530" t="s">
        <v>1423</v>
      </c>
      <c r="G2" s="1712" t="e">
        <f>"  "&amp;#REF!&amp;"  "&amp;#REF!&amp;"  "&amp;#REF!&amp;"  "&amp;#REF!&amp;"  "&amp;#REF!&amp;"  "&amp;#REF!&amp;"  "&amp;#REF!&amp;"  "&amp;#REF!&amp;"  "&amp;#REF!&amp;"  "&amp;#REF!</f>
        <v>#REF!</v>
      </c>
      <c r="H2" s="1713"/>
      <c r="I2" s="1714"/>
    </row>
    <row r="3" spans="1:13" ht="7.5" customHeight="1" thickBot="1" x14ac:dyDescent="0.3">
      <c r="A3" s="506"/>
    </row>
    <row r="4" spans="1:13" s="524" customFormat="1" ht="11.25" customHeight="1" x14ac:dyDescent="0.25">
      <c r="A4" s="1715" t="s">
        <v>1424</v>
      </c>
      <c r="B4" s="1717" t="s">
        <v>1425</v>
      </c>
      <c r="C4" s="1719" t="s">
        <v>1426</v>
      </c>
      <c r="D4" s="1611" t="s">
        <v>1427</v>
      </c>
      <c r="E4" s="1627"/>
      <c r="F4" s="1627"/>
      <c r="G4" s="1627"/>
      <c r="H4" s="1612"/>
      <c r="I4" s="1606" t="s">
        <v>1428</v>
      </c>
      <c r="J4" s="1607"/>
    </row>
    <row r="5" spans="1:13" s="524" customFormat="1" ht="11.25" customHeight="1" x14ac:dyDescent="0.15">
      <c r="A5" s="1716"/>
      <c r="B5" s="1718"/>
      <c r="C5" s="1720"/>
      <c r="D5" s="1669">
        <v>1</v>
      </c>
      <c r="E5" s="1599" t="s">
        <v>1429</v>
      </c>
      <c r="F5" s="1617"/>
      <c r="G5" s="1604" t="s">
        <v>1430</v>
      </c>
      <c r="H5" s="1605"/>
      <c r="I5" s="1601"/>
      <c r="J5" s="1608"/>
    </row>
    <row r="6" spans="1:13" s="524" customFormat="1" ht="12" customHeight="1" x14ac:dyDescent="0.25">
      <c r="A6" s="1667"/>
      <c r="B6" s="1666"/>
      <c r="C6" s="1675"/>
      <c r="D6" s="1721"/>
      <c r="E6" s="1599" t="s">
        <v>1431</v>
      </c>
      <c r="F6" s="1617"/>
      <c r="G6" s="1601"/>
      <c r="H6" s="1603"/>
      <c r="I6" s="1599" t="s">
        <v>1432</v>
      </c>
      <c r="J6" s="1600"/>
    </row>
    <row r="7" spans="1:13" s="526" customFormat="1" ht="27.95" customHeight="1" x14ac:dyDescent="0.25">
      <c r="A7" s="1722"/>
      <c r="B7" s="1724" t="s">
        <v>1433</v>
      </c>
      <c r="C7" s="1674" t="s">
        <v>486</v>
      </c>
      <c r="D7" s="1597">
        <f>'BS old'!D10</f>
        <v>0</v>
      </c>
      <c r="E7" s="1597"/>
      <c r="F7" s="1597"/>
      <c r="G7" s="1594">
        <f>'BS old'!F10</f>
        <v>0</v>
      </c>
      <c r="H7" s="1595"/>
      <c r="I7" s="1598"/>
      <c r="J7" s="525"/>
    </row>
    <row r="8" spans="1:13" s="526" customFormat="1" ht="27.95" customHeight="1" x14ac:dyDescent="0.25">
      <c r="A8" s="1723"/>
      <c r="B8" s="1625"/>
      <c r="C8" s="1674"/>
      <c r="D8" s="1597">
        <f>'BS old'!E10</f>
        <v>0</v>
      </c>
      <c r="E8" s="1597"/>
      <c r="F8" s="1597"/>
      <c r="G8" s="650"/>
      <c r="H8" s="1594">
        <f>'BS old'!G10</f>
        <v>0</v>
      </c>
      <c r="I8" s="1595"/>
      <c r="J8" s="1596"/>
      <c r="M8" s="526" t="s">
        <v>1057</v>
      </c>
    </row>
    <row r="9" spans="1:13" s="526" customFormat="1" ht="27.95" customHeight="1" x14ac:dyDescent="0.25">
      <c r="A9" s="1725" t="s">
        <v>487</v>
      </c>
      <c r="B9" s="1625" t="s">
        <v>1434</v>
      </c>
      <c r="C9" s="1674" t="s">
        <v>489</v>
      </c>
      <c r="D9" s="1597">
        <f>'BS old'!D11</f>
        <v>0</v>
      </c>
      <c r="E9" s="1597"/>
      <c r="F9" s="1597"/>
      <c r="G9" s="1594">
        <f>'BS old'!F11</f>
        <v>0</v>
      </c>
      <c r="H9" s="1595"/>
      <c r="I9" s="1598"/>
      <c r="J9" s="525"/>
    </row>
    <row r="10" spans="1:13" s="526" customFormat="1" ht="27.95" customHeight="1" x14ac:dyDescent="0.25">
      <c r="A10" s="1726"/>
      <c r="B10" s="1625"/>
      <c r="C10" s="1674"/>
      <c r="D10" s="1597">
        <f>'BS old'!E11</f>
        <v>0</v>
      </c>
      <c r="E10" s="1597"/>
      <c r="F10" s="1597"/>
      <c r="G10" s="650"/>
      <c r="H10" s="1594">
        <f>'BS old'!G11</f>
        <v>0</v>
      </c>
      <c r="I10" s="1595"/>
      <c r="J10" s="1596"/>
    </row>
    <row r="11" spans="1:13" s="526" customFormat="1" ht="27.95" customHeight="1" x14ac:dyDescent="0.25">
      <c r="A11" s="1725" t="s">
        <v>490</v>
      </c>
      <c r="B11" s="1625" t="s">
        <v>1435</v>
      </c>
      <c r="C11" s="1674" t="s">
        <v>492</v>
      </c>
      <c r="D11" s="1597">
        <f>'BS old'!D12</f>
        <v>0</v>
      </c>
      <c r="E11" s="1597"/>
      <c r="F11" s="1597"/>
      <c r="G11" s="1594">
        <f>'BS old'!F12</f>
        <v>0</v>
      </c>
      <c r="H11" s="1595"/>
      <c r="I11" s="1598"/>
      <c r="J11" s="684"/>
    </row>
    <row r="12" spans="1:13" s="526" customFormat="1" ht="27.95" customHeight="1" x14ac:dyDescent="0.25">
      <c r="A12" s="1726"/>
      <c r="B12" s="1625"/>
      <c r="C12" s="1674"/>
      <c r="D12" s="1597">
        <f>'BS old'!E12</f>
        <v>0</v>
      </c>
      <c r="E12" s="1597"/>
      <c r="F12" s="1597"/>
      <c r="G12" s="650"/>
      <c r="H12" s="1594">
        <f>'BS old'!G12</f>
        <v>0</v>
      </c>
      <c r="I12" s="1595"/>
      <c r="J12" s="1596"/>
    </row>
    <row r="13" spans="1:13" s="524" customFormat="1" ht="27.95" customHeight="1" x14ac:dyDescent="0.25">
      <c r="A13" s="1729" t="s">
        <v>493</v>
      </c>
      <c r="B13" s="1623" t="s">
        <v>1436</v>
      </c>
      <c r="C13" s="1728" t="s">
        <v>495</v>
      </c>
      <c r="D13" s="1597">
        <f>'BS old'!D13</f>
        <v>0</v>
      </c>
      <c r="E13" s="1597"/>
      <c r="F13" s="1597"/>
      <c r="G13" s="1594">
        <f>'BS old'!F13</f>
        <v>0</v>
      </c>
      <c r="H13" s="1595"/>
      <c r="I13" s="1598"/>
      <c r="J13" s="525"/>
    </row>
    <row r="14" spans="1:13" s="524" customFormat="1" ht="27.95" customHeight="1" x14ac:dyDescent="0.25">
      <c r="A14" s="1730"/>
      <c r="B14" s="1623"/>
      <c r="C14" s="1637"/>
      <c r="D14" s="1597">
        <f>'BS old'!E13</f>
        <v>0</v>
      </c>
      <c r="E14" s="1597"/>
      <c r="F14" s="1597"/>
      <c r="G14" s="650"/>
      <c r="H14" s="1594">
        <f>'BS old'!G13</f>
        <v>0</v>
      </c>
      <c r="I14" s="1595"/>
      <c r="J14" s="1596"/>
    </row>
    <row r="15" spans="1:13" s="524" customFormat="1" ht="27.95" customHeight="1" x14ac:dyDescent="0.25">
      <c r="A15" s="1727" t="s">
        <v>496</v>
      </c>
      <c r="B15" s="1623" t="s">
        <v>1437</v>
      </c>
      <c r="C15" s="1728" t="s">
        <v>498</v>
      </c>
      <c r="D15" s="1597">
        <f>'BS old'!D14</f>
        <v>0</v>
      </c>
      <c r="E15" s="1597"/>
      <c r="F15" s="1597"/>
      <c r="G15" s="1594">
        <f>'BS old'!F14</f>
        <v>0</v>
      </c>
      <c r="H15" s="1595"/>
      <c r="I15" s="1598"/>
      <c r="J15" s="525"/>
    </row>
    <row r="16" spans="1:13" s="524" customFormat="1" ht="27.95" customHeight="1" x14ac:dyDescent="0.25">
      <c r="A16" s="1679"/>
      <c r="B16" s="1623"/>
      <c r="C16" s="1637"/>
      <c r="D16" s="1597">
        <f>'BS old'!E14</f>
        <v>0</v>
      </c>
      <c r="E16" s="1597"/>
      <c r="F16" s="1597"/>
      <c r="G16" s="650"/>
      <c r="H16" s="1594">
        <f>'BS old'!G14</f>
        <v>0</v>
      </c>
      <c r="I16" s="1595"/>
      <c r="J16" s="1596"/>
    </row>
    <row r="17" spans="1:10" s="524" customFormat="1" ht="27.95" customHeight="1" x14ac:dyDescent="0.25">
      <c r="A17" s="1727" t="s">
        <v>499</v>
      </c>
      <c r="B17" s="1623" t="s">
        <v>1438</v>
      </c>
      <c r="C17" s="1728" t="s">
        <v>501</v>
      </c>
      <c r="D17" s="1597">
        <f>'BS old'!D15</f>
        <v>0</v>
      </c>
      <c r="E17" s="1597"/>
      <c r="F17" s="1597"/>
      <c r="G17" s="1594">
        <f>'BS old'!F15</f>
        <v>0</v>
      </c>
      <c r="H17" s="1595"/>
      <c r="I17" s="1598"/>
      <c r="J17" s="525"/>
    </row>
    <row r="18" spans="1:10" s="524" customFormat="1" ht="27.95" customHeight="1" x14ac:dyDescent="0.25">
      <c r="A18" s="1679"/>
      <c r="B18" s="1623"/>
      <c r="C18" s="1637"/>
      <c r="D18" s="1597">
        <f>'BS old'!E15</f>
        <v>0</v>
      </c>
      <c r="E18" s="1597"/>
      <c r="F18" s="1597"/>
      <c r="G18" s="650"/>
      <c r="H18" s="1594">
        <f>'BS old'!G15</f>
        <v>0</v>
      </c>
      <c r="I18" s="1595"/>
      <c r="J18" s="1596"/>
    </row>
    <row r="19" spans="1:10" s="524" customFormat="1" ht="27.95" customHeight="1" x14ac:dyDescent="0.25">
      <c r="A19" s="1727" t="s">
        <v>502</v>
      </c>
      <c r="B19" s="1623" t="s">
        <v>1191</v>
      </c>
      <c r="C19" s="1728" t="s">
        <v>504</v>
      </c>
      <c r="D19" s="1597">
        <f>'BS old'!D16</f>
        <v>0</v>
      </c>
      <c r="E19" s="1597"/>
      <c r="F19" s="1597"/>
      <c r="G19" s="1594">
        <f>'BS old'!F16</f>
        <v>0</v>
      </c>
      <c r="H19" s="1595"/>
      <c r="I19" s="1598"/>
      <c r="J19" s="525"/>
    </row>
    <row r="20" spans="1:10" s="524" customFormat="1" ht="27.95" customHeight="1" x14ac:dyDescent="0.25">
      <c r="A20" s="1679"/>
      <c r="B20" s="1623"/>
      <c r="C20" s="1637"/>
      <c r="D20" s="1597">
        <f>'BS old'!E16</f>
        <v>0</v>
      </c>
      <c r="E20" s="1597"/>
      <c r="F20" s="1597"/>
      <c r="G20" s="650"/>
      <c r="H20" s="1594">
        <f>'BS old'!G16</f>
        <v>0</v>
      </c>
      <c r="I20" s="1595"/>
      <c r="J20" s="1596"/>
    </row>
    <row r="21" spans="1:10" s="524" customFormat="1" ht="27.95" customHeight="1" x14ac:dyDescent="0.25">
      <c r="A21" s="1727" t="s">
        <v>505</v>
      </c>
      <c r="B21" s="1623" t="s">
        <v>1439</v>
      </c>
      <c r="C21" s="1728" t="s">
        <v>507</v>
      </c>
      <c r="D21" s="1597">
        <f>'BS old'!D17</f>
        <v>0</v>
      </c>
      <c r="E21" s="1597"/>
      <c r="F21" s="1597"/>
      <c r="G21" s="1594">
        <f>'BS old'!F17</f>
        <v>0</v>
      </c>
      <c r="H21" s="1595"/>
      <c r="I21" s="1598"/>
      <c r="J21" s="525"/>
    </row>
    <row r="22" spans="1:10" s="524" customFormat="1" ht="27.95" customHeight="1" x14ac:dyDescent="0.25">
      <c r="A22" s="1679"/>
      <c r="B22" s="1623"/>
      <c r="C22" s="1637"/>
      <c r="D22" s="1597">
        <f>'BS old'!E17</f>
        <v>0</v>
      </c>
      <c r="E22" s="1597"/>
      <c r="F22" s="1597"/>
      <c r="G22" s="650"/>
      <c r="H22" s="1594">
        <f>'BS old'!G17</f>
        <v>0</v>
      </c>
      <c r="I22" s="1595"/>
      <c r="J22" s="1596"/>
    </row>
    <row r="23" spans="1:10" s="524" customFormat="1" ht="27.95" customHeight="1" x14ac:dyDescent="0.25">
      <c r="A23" s="1727" t="s">
        <v>508</v>
      </c>
      <c r="B23" s="1623" t="s">
        <v>1440</v>
      </c>
      <c r="C23" s="1728" t="s">
        <v>510</v>
      </c>
      <c r="D23" s="1597">
        <f>'BS old'!D18</f>
        <v>0</v>
      </c>
      <c r="E23" s="1597"/>
      <c r="F23" s="1597"/>
      <c r="G23" s="1594">
        <f>'BS old'!F18</f>
        <v>0</v>
      </c>
      <c r="H23" s="1595"/>
      <c r="I23" s="1598"/>
      <c r="J23" s="525"/>
    </row>
    <row r="24" spans="1:10" s="524" customFormat="1" ht="27.95" customHeight="1" x14ac:dyDescent="0.25">
      <c r="A24" s="1679"/>
      <c r="B24" s="1623"/>
      <c r="C24" s="1637"/>
      <c r="D24" s="1597">
        <f>'BS old'!E18</f>
        <v>0</v>
      </c>
      <c r="E24" s="1597"/>
      <c r="F24" s="1597"/>
      <c r="G24" s="650"/>
      <c r="H24" s="1594">
        <f>'BS old'!G18</f>
        <v>0</v>
      </c>
      <c r="I24" s="1595"/>
      <c r="J24" s="1596"/>
    </row>
    <row r="25" spans="1:10" s="524" customFormat="1" ht="27.95" customHeight="1" x14ac:dyDescent="0.25">
      <c r="A25" s="1727" t="s">
        <v>511</v>
      </c>
      <c r="B25" s="1623" t="s">
        <v>1441</v>
      </c>
      <c r="C25" s="1728" t="s">
        <v>513</v>
      </c>
      <c r="D25" s="1597">
        <f>'BS old'!D19</f>
        <v>0</v>
      </c>
      <c r="E25" s="1597"/>
      <c r="F25" s="1597"/>
      <c r="G25" s="1594">
        <f>'BS old'!F19</f>
        <v>0</v>
      </c>
      <c r="H25" s="1595"/>
      <c r="I25" s="1598"/>
      <c r="J25" s="525"/>
    </row>
    <row r="26" spans="1:10" s="524" customFormat="1" ht="27.95" customHeight="1" x14ac:dyDescent="0.25">
      <c r="A26" s="1679"/>
      <c r="B26" s="1623"/>
      <c r="C26" s="1637"/>
      <c r="D26" s="1597">
        <f>'BS old'!E19</f>
        <v>0</v>
      </c>
      <c r="E26" s="1597"/>
      <c r="F26" s="1597"/>
      <c r="G26" s="650"/>
      <c r="H26" s="1594">
        <f>'BS old'!G19</f>
        <v>0</v>
      </c>
      <c r="I26" s="1595"/>
      <c r="J26" s="1596"/>
    </row>
    <row r="27" spans="1:10" s="526" customFormat="1" ht="27.95" customHeight="1" x14ac:dyDescent="0.25">
      <c r="A27" s="1731" t="s">
        <v>514</v>
      </c>
      <c r="B27" s="1625" t="s">
        <v>515</v>
      </c>
      <c r="C27" s="1733" t="s">
        <v>516</v>
      </c>
      <c r="D27" s="1597">
        <f>'BS old'!D20</f>
        <v>0</v>
      </c>
      <c r="E27" s="1597"/>
      <c r="F27" s="1597"/>
      <c r="G27" s="1594">
        <f>'BS old'!F20</f>
        <v>0</v>
      </c>
      <c r="H27" s="1595"/>
      <c r="I27" s="1598"/>
      <c r="J27" s="525"/>
    </row>
    <row r="28" spans="1:10" s="526" customFormat="1" ht="27.95" customHeight="1" x14ac:dyDescent="0.25">
      <c r="A28" s="1732"/>
      <c r="B28" s="1625"/>
      <c r="C28" s="1734"/>
      <c r="D28" s="1597">
        <f>'BS old'!E20</f>
        <v>0</v>
      </c>
      <c r="E28" s="1597"/>
      <c r="F28" s="1597"/>
      <c r="G28" s="650"/>
      <c r="H28" s="1594">
        <f>'BS old'!G20</f>
        <v>0</v>
      </c>
      <c r="I28" s="1595"/>
      <c r="J28" s="1596"/>
    </row>
    <row r="29" spans="1:10" s="524" customFormat="1" ht="27.95" customHeight="1" x14ac:dyDescent="0.25">
      <c r="A29" s="1729" t="s">
        <v>517</v>
      </c>
      <c r="B29" s="1623" t="s">
        <v>1442</v>
      </c>
      <c r="C29" s="1728" t="s">
        <v>519</v>
      </c>
      <c r="D29" s="1597">
        <f>'BS old'!D21</f>
        <v>0</v>
      </c>
      <c r="E29" s="1597"/>
      <c r="F29" s="1597"/>
      <c r="G29" s="1594">
        <f>'BS old'!F21</f>
        <v>0</v>
      </c>
      <c r="H29" s="1595"/>
      <c r="I29" s="1598"/>
      <c r="J29" s="525"/>
    </row>
    <row r="30" spans="1:10" s="524" customFormat="1" ht="27.95" customHeight="1" x14ac:dyDescent="0.25">
      <c r="A30" s="1730"/>
      <c r="B30" s="1623"/>
      <c r="C30" s="1637"/>
      <c r="D30" s="1597">
        <f>'BS old'!E21</f>
        <v>0</v>
      </c>
      <c r="E30" s="1597"/>
      <c r="F30" s="1597"/>
      <c r="G30" s="650"/>
      <c r="H30" s="1594">
        <f>'BS old'!G21</f>
        <v>0</v>
      </c>
      <c r="I30" s="1595"/>
      <c r="J30" s="1596"/>
    </row>
    <row r="31" spans="1:10" s="524" customFormat="1" ht="27.95" customHeight="1" x14ac:dyDescent="0.25">
      <c r="A31" s="1727" t="s">
        <v>496</v>
      </c>
      <c r="B31" s="1623" t="s">
        <v>1443</v>
      </c>
      <c r="C31" s="1728" t="s">
        <v>521</v>
      </c>
      <c r="D31" s="1597">
        <f>'BS old'!D22</f>
        <v>0</v>
      </c>
      <c r="E31" s="1597"/>
      <c r="F31" s="1597"/>
      <c r="G31" s="1735">
        <f>'BS old'!F22</f>
        <v>0</v>
      </c>
      <c r="H31" s="1736"/>
      <c r="I31" s="1737"/>
      <c r="J31" s="525"/>
    </row>
    <row r="32" spans="1:10" s="524" customFormat="1" ht="27.95" customHeight="1" thickBot="1" x14ac:dyDescent="0.3">
      <c r="A32" s="1679"/>
      <c r="B32" s="1623"/>
      <c r="C32" s="1637"/>
      <c r="D32" s="1597">
        <f>'BS old'!E22</f>
        <v>0</v>
      </c>
      <c r="E32" s="1597"/>
      <c r="F32" s="1597"/>
      <c r="G32" s="650"/>
      <c r="H32" s="1594">
        <f>'BS old'!G22</f>
        <v>0</v>
      </c>
      <c r="I32" s="1595"/>
      <c r="J32" s="1596"/>
    </row>
    <row r="33" spans="1:10" s="524" customFormat="1" ht="11.25" customHeight="1" x14ac:dyDescent="0.25">
      <c r="A33" s="1716" t="s">
        <v>1424</v>
      </c>
      <c r="B33" s="1718" t="s">
        <v>1425</v>
      </c>
      <c r="C33" s="1720" t="s">
        <v>1426</v>
      </c>
      <c r="D33" s="1611" t="s">
        <v>1427</v>
      </c>
      <c r="E33" s="1627"/>
      <c r="F33" s="1627"/>
      <c r="G33" s="1627"/>
      <c r="H33" s="1612"/>
      <c r="I33" s="1606" t="s">
        <v>1428</v>
      </c>
      <c r="J33" s="1607"/>
    </row>
    <row r="34" spans="1:10" s="524" customFormat="1" ht="11.25" customHeight="1" x14ac:dyDescent="0.15">
      <c r="A34" s="1716"/>
      <c r="B34" s="1718"/>
      <c r="C34" s="1720"/>
      <c r="D34" s="1669">
        <v>1</v>
      </c>
      <c r="E34" s="1599" t="s">
        <v>1429</v>
      </c>
      <c r="F34" s="1617"/>
      <c r="G34" s="1604" t="s">
        <v>1430</v>
      </c>
      <c r="H34" s="1605"/>
      <c r="I34" s="1601"/>
      <c r="J34" s="1608"/>
    </row>
    <row r="35" spans="1:10" s="524" customFormat="1" ht="12" customHeight="1" x14ac:dyDescent="0.25">
      <c r="A35" s="1667"/>
      <c r="B35" s="1666"/>
      <c r="C35" s="1675"/>
      <c r="D35" s="1721"/>
      <c r="E35" s="1599" t="s">
        <v>1431</v>
      </c>
      <c r="F35" s="1617"/>
      <c r="G35" s="1601"/>
      <c r="H35" s="1603"/>
      <c r="I35" s="1599" t="s">
        <v>1432</v>
      </c>
      <c r="J35" s="1600"/>
    </row>
    <row r="36" spans="1:10" ht="27.95" customHeight="1" x14ac:dyDescent="0.25">
      <c r="A36" s="1727" t="s">
        <v>499</v>
      </c>
      <c r="B36" s="1680" t="s">
        <v>1444</v>
      </c>
      <c r="C36" s="1637" t="s">
        <v>523</v>
      </c>
      <c r="D36" s="1738">
        <f>'BS old'!D23</f>
        <v>0</v>
      </c>
      <c r="E36" s="1738"/>
      <c r="F36" s="1738"/>
      <c r="G36" s="1609">
        <f>'BS old'!F23</f>
        <v>0</v>
      </c>
      <c r="H36" s="1610"/>
      <c r="I36" s="1739"/>
      <c r="J36" s="685"/>
    </row>
    <row r="37" spans="1:10" ht="27.95" customHeight="1" x14ac:dyDescent="0.25">
      <c r="A37" s="1679"/>
      <c r="B37" s="1623"/>
      <c r="C37" s="1634"/>
      <c r="D37" s="1597">
        <f>'BS old'!E23</f>
        <v>0</v>
      </c>
      <c r="E37" s="1597"/>
      <c r="F37" s="1597"/>
      <c r="G37" s="686"/>
      <c r="H37" s="1594">
        <f>'BS old'!G23</f>
        <v>0</v>
      </c>
      <c r="I37" s="1595"/>
      <c r="J37" s="1596"/>
    </row>
    <row r="38" spans="1:10" ht="27.95" customHeight="1" x14ac:dyDescent="0.25">
      <c r="A38" s="1727" t="s">
        <v>502</v>
      </c>
      <c r="B38" s="1623" t="s">
        <v>1445</v>
      </c>
      <c r="C38" s="1634" t="s">
        <v>525</v>
      </c>
      <c r="D38" s="1597">
        <f>'BS old'!D24</f>
        <v>0</v>
      </c>
      <c r="E38" s="1597"/>
      <c r="F38" s="1597"/>
      <c r="G38" s="1594">
        <f>'BS old'!F24</f>
        <v>0</v>
      </c>
      <c r="H38" s="1595"/>
      <c r="I38" s="1598"/>
      <c r="J38" s="685"/>
    </row>
    <row r="39" spans="1:10" ht="27.95" customHeight="1" x14ac:dyDescent="0.25">
      <c r="A39" s="1679"/>
      <c r="B39" s="1623"/>
      <c r="C39" s="1634"/>
      <c r="D39" s="1597">
        <f>'BS old'!E24</f>
        <v>0</v>
      </c>
      <c r="E39" s="1597"/>
      <c r="F39" s="1597"/>
      <c r="G39" s="686"/>
      <c r="H39" s="1594">
        <f>'BS old'!G24</f>
        <v>0</v>
      </c>
      <c r="I39" s="1595"/>
      <c r="J39" s="1596"/>
    </row>
    <row r="40" spans="1:10" ht="27.95" customHeight="1" x14ac:dyDescent="0.25">
      <c r="A40" s="1727" t="s">
        <v>505</v>
      </c>
      <c r="B40" s="1623" t="s">
        <v>1446</v>
      </c>
      <c r="C40" s="1637" t="s">
        <v>527</v>
      </c>
      <c r="D40" s="1597">
        <f>'BS old'!D25</f>
        <v>0</v>
      </c>
      <c r="E40" s="1597"/>
      <c r="F40" s="1597"/>
      <c r="G40" s="1594">
        <f>'BS old'!F25</f>
        <v>0</v>
      </c>
      <c r="H40" s="1595"/>
      <c r="I40" s="1598"/>
      <c r="J40" s="685"/>
    </row>
    <row r="41" spans="1:10" ht="27.95" customHeight="1" x14ac:dyDescent="0.25">
      <c r="A41" s="1679"/>
      <c r="B41" s="1623"/>
      <c r="C41" s="1634"/>
      <c r="D41" s="1597">
        <f>'BS old'!E25</f>
        <v>0</v>
      </c>
      <c r="E41" s="1597"/>
      <c r="F41" s="1597"/>
      <c r="G41" s="686"/>
      <c r="H41" s="1594">
        <f>'BS old'!G25</f>
        <v>0</v>
      </c>
      <c r="I41" s="1595"/>
      <c r="J41" s="1596"/>
    </row>
    <row r="42" spans="1:10" ht="27.95" customHeight="1" x14ac:dyDescent="0.25">
      <c r="A42" s="1727" t="s">
        <v>508</v>
      </c>
      <c r="B42" s="1623" t="s">
        <v>1447</v>
      </c>
      <c r="C42" s="1634" t="s">
        <v>529</v>
      </c>
      <c r="D42" s="1597">
        <f>'BS old'!D26</f>
        <v>0</v>
      </c>
      <c r="E42" s="1597"/>
      <c r="F42" s="1597"/>
      <c r="G42" s="1594">
        <f>'BS old'!F26</f>
        <v>0</v>
      </c>
      <c r="H42" s="1595"/>
      <c r="I42" s="1598"/>
      <c r="J42" s="685"/>
    </row>
    <row r="43" spans="1:10" ht="27.95" customHeight="1" x14ac:dyDescent="0.25">
      <c r="A43" s="1679"/>
      <c r="B43" s="1623"/>
      <c r="C43" s="1634"/>
      <c r="D43" s="1597">
        <f>'BS old'!E26</f>
        <v>0</v>
      </c>
      <c r="E43" s="1597"/>
      <c r="F43" s="1597"/>
      <c r="G43" s="686"/>
      <c r="H43" s="1594">
        <f>'BS old'!G26</f>
        <v>0</v>
      </c>
      <c r="I43" s="1595"/>
      <c r="J43" s="1596"/>
    </row>
    <row r="44" spans="1:10" ht="27.95" customHeight="1" x14ac:dyDescent="0.25">
      <c r="A44" s="1727" t="s">
        <v>511</v>
      </c>
      <c r="B44" s="1623" t="s">
        <v>1448</v>
      </c>
      <c r="C44" s="1637" t="s">
        <v>531</v>
      </c>
      <c r="D44" s="1597">
        <f>'BS old'!D27</f>
        <v>0</v>
      </c>
      <c r="E44" s="1597"/>
      <c r="F44" s="1597"/>
      <c r="G44" s="1594">
        <f>'BS old'!F27</f>
        <v>0</v>
      </c>
      <c r="H44" s="1595"/>
      <c r="I44" s="1598"/>
      <c r="J44" s="685"/>
    </row>
    <row r="45" spans="1:10" ht="27.95" customHeight="1" x14ac:dyDescent="0.25">
      <c r="A45" s="1679"/>
      <c r="B45" s="1623"/>
      <c r="C45" s="1634"/>
      <c r="D45" s="1597">
        <f>'BS old'!E27</f>
        <v>0</v>
      </c>
      <c r="E45" s="1597"/>
      <c r="F45" s="1597"/>
      <c r="G45" s="686"/>
      <c r="H45" s="1594">
        <f>'BS old'!G27</f>
        <v>0</v>
      </c>
      <c r="I45" s="1595"/>
      <c r="J45" s="1596"/>
    </row>
    <row r="46" spans="1:10" ht="27.95" customHeight="1" x14ac:dyDescent="0.25">
      <c r="A46" s="1727" t="s">
        <v>532</v>
      </c>
      <c r="B46" s="1623" t="s">
        <v>1449</v>
      </c>
      <c r="C46" s="1634" t="s">
        <v>534</v>
      </c>
      <c r="D46" s="1597">
        <f>'BS old'!D28</f>
        <v>0</v>
      </c>
      <c r="E46" s="1597"/>
      <c r="F46" s="1597"/>
      <c r="G46" s="1594">
        <f>'BS old'!F28</f>
        <v>0</v>
      </c>
      <c r="H46" s="1595"/>
      <c r="I46" s="1598"/>
      <c r="J46" s="685"/>
    </row>
    <row r="47" spans="1:10" ht="27.95" customHeight="1" x14ac:dyDescent="0.25">
      <c r="A47" s="1679"/>
      <c r="B47" s="1623"/>
      <c r="C47" s="1634"/>
      <c r="D47" s="1597">
        <f>'BS old'!E28</f>
        <v>0</v>
      </c>
      <c r="E47" s="1597"/>
      <c r="F47" s="1597"/>
      <c r="G47" s="686"/>
      <c r="H47" s="1594">
        <f>'BS old'!G28</f>
        <v>0</v>
      </c>
      <c r="I47" s="1595"/>
      <c r="J47" s="1596"/>
    </row>
    <row r="48" spans="1:10" ht="27.95" customHeight="1" x14ac:dyDescent="0.25">
      <c r="A48" s="1727" t="s">
        <v>535</v>
      </c>
      <c r="B48" s="1623" t="s">
        <v>1450</v>
      </c>
      <c r="C48" s="1637" t="s">
        <v>537</v>
      </c>
      <c r="D48" s="1597">
        <f>'BS old'!D29</f>
        <v>0</v>
      </c>
      <c r="E48" s="1597"/>
      <c r="F48" s="1597"/>
      <c r="G48" s="1594">
        <f>'BS old'!F29</f>
        <v>0</v>
      </c>
      <c r="H48" s="1595"/>
      <c r="I48" s="1598"/>
      <c r="J48" s="685"/>
    </row>
    <row r="49" spans="1:10" ht="27.95" customHeight="1" x14ac:dyDescent="0.25">
      <c r="A49" s="1679"/>
      <c r="B49" s="1623"/>
      <c r="C49" s="1634"/>
      <c r="D49" s="1597">
        <f>'BS old'!E29</f>
        <v>0</v>
      </c>
      <c r="E49" s="1597"/>
      <c r="F49" s="1597"/>
      <c r="G49" s="687"/>
      <c r="H49" s="1594">
        <f>'BS old'!G29</f>
        <v>0</v>
      </c>
      <c r="I49" s="1595"/>
      <c r="J49" s="1596"/>
    </row>
    <row r="50" spans="1:10" ht="27.95" customHeight="1" x14ac:dyDescent="0.25">
      <c r="A50" s="1731" t="s">
        <v>538</v>
      </c>
      <c r="B50" s="1625" t="s">
        <v>1451</v>
      </c>
      <c r="C50" s="1634" t="s">
        <v>540</v>
      </c>
      <c r="D50" s="1597">
        <f>'BS old'!D30</f>
        <v>0</v>
      </c>
      <c r="E50" s="1597"/>
      <c r="F50" s="1597"/>
      <c r="G50" s="1594">
        <f>'BS old'!F30</f>
        <v>0</v>
      </c>
      <c r="H50" s="1595"/>
      <c r="I50" s="1598"/>
      <c r="J50" s="685"/>
    </row>
    <row r="51" spans="1:10" ht="27.95" customHeight="1" x14ac:dyDescent="0.25">
      <c r="A51" s="1732"/>
      <c r="B51" s="1625"/>
      <c r="C51" s="1634"/>
      <c r="D51" s="1597">
        <f>'BS old'!E30</f>
        <v>0</v>
      </c>
      <c r="E51" s="1597"/>
      <c r="F51" s="1597"/>
      <c r="G51" s="687"/>
      <c r="H51" s="1594">
        <f>'BS old'!G30</f>
        <v>0</v>
      </c>
      <c r="I51" s="1595"/>
      <c r="J51" s="1596"/>
    </row>
    <row r="52" spans="1:10" s="455" customFormat="1" ht="27.95" customHeight="1" x14ac:dyDescent="0.25">
      <c r="A52" s="1740" t="s">
        <v>541</v>
      </c>
      <c r="B52" s="1623" t="s">
        <v>1452</v>
      </c>
      <c r="C52" s="1637" t="s">
        <v>543</v>
      </c>
      <c r="D52" s="1597">
        <f>'BS old'!D31</f>
        <v>0</v>
      </c>
      <c r="E52" s="1597"/>
      <c r="F52" s="1597"/>
      <c r="G52" s="1594">
        <f>'BS old'!F31</f>
        <v>0</v>
      </c>
      <c r="H52" s="1595"/>
      <c r="I52" s="1598"/>
      <c r="J52" s="685"/>
    </row>
    <row r="53" spans="1:10" s="455" customFormat="1" ht="27.95" customHeight="1" x14ac:dyDescent="0.25">
      <c r="A53" s="1741"/>
      <c r="B53" s="1623"/>
      <c r="C53" s="1634"/>
      <c r="D53" s="1597">
        <f>'BS old'!E31</f>
        <v>0</v>
      </c>
      <c r="E53" s="1597"/>
      <c r="F53" s="1597"/>
      <c r="G53" s="687"/>
      <c r="H53" s="1594">
        <f>'BS old'!G31</f>
        <v>0</v>
      </c>
      <c r="I53" s="1595"/>
      <c r="J53" s="1596"/>
    </row>
    <row r="54" spans="1:10" ht="27.95" customHeight="1" x14ac:dyDescent="0.25">
      <c r="A54" s="1727" t="s">
        <v>496</v>
      </c>
      <c r="B54" s="1623" t="s">
        <v>1453</v>
      </c>
      <c r="C54" s="1634" t="s">
        <v>545</v>
      </c>
      <c r="D54" s="1597">
        <f>'BS old'!D32</f>
        <v>0</v>
      </c>
      <c r="E54" s="1597"/>
      <c r="F54" s="1597"/>
      <c r="G54" s="1594">
        <f>'BS old'!F32</f>
        <v>0</v>
      </c>
      <c r="H54" s="1595"/>
      <c r="I54" s="1598"/>
      <c r="J54" s="685"/>
    </row>
    <row r="55" spans="1:10" ht="27.95" customHeight="1" x14ac:dyDescent="0.25">
      <c r="A55" s="1679"/>
      <c r="B55" s="1623"/>
      <c r="C55" s="1634"/>
      <c r="D55" s="1597">
        <f>'BS old'!E32</f>
        <v>0</v>
      </c>
      <c r="E55" s="1597"/>
      <c r="F55" s="1597"/>
      <c r="G55" s="687"/>
      <c r="H55" s="1594">
        <f>'BS old'!G32</f>
        <v>0</v>
      </c>
      <c r="I55" s="1595"/>
      <c r="J55" s="1596"/>
    </row>
    <row r="56" spans="1:10" ht="27.95" customHeight="1" x14ac:dyDescent="0.25">
      <c r="A56" s="1727" t="s">
        <v>499</v>
      </c>
      <c r="B56" s="1623" t="s">
        <v>1454</v>
      </c>
      <c r="C56" s="1637" t="s">
        <v>547</v>
      </c>
      <c r="D56" s="1597">
        <f>'BS old'!D33</f>
        <v>0</v>
      </c>
      <c r="E56" s="1597"/>
      <c r="F56" s="1597"/>
      <c r="G56" s="1594">
        <f>'BS old'!F33</f>
        <v>0</v>
      </c>
      <c r="H56" s="1595"/>
      <c r="I56" s="1598"/>
      <c r="J56" s="685"/>
    </row>
    <row r="57" spans="1:10" ht="27.95" customHeight="1" x14ac:dyDescent="0.25">
      <c r="A57" s="1679"/>
      <c r="B57" s="1623"/>
      <c r="C57" s="1634"/>
      <c r="D57" s="1597">
        <f>'BS old'!E33</f>
        <v>0</v>
      </c>
      <c r="E57" s="1597"/>
      <c r="F57" s="1597"/>
      <c r="G57" s="687"/>
      <c r="H57" s="1594">
        <f>'BS old'!G33</f>
        <v>0</v>
      </c>
      <c r="I57" s="1595"/>
      <c r="J57" s="1596"/>
    </row>
    <row r="58" spans="1:10" ht="27.95" customHeight="1" x14ac:dyDescent="0.25">
      <c r="A58" s="1727" t="s">
        <v>502</v>
      </c>
      <c r="B58" s="1623" t="s">
        <v>1455</v>
      </c>
      <c r="C58" s="1634" t="s">
        <v>549</v>
      </c>
      <c r="D58" s="1597">
        <f>'BS old'!D34</f>
        <v>0</v>
      </c>
      <c r="E58" s="1597"/>
      <c r="F58" s="1597"/>
      <c r="G58" s="1594">
        <f>'BS old'!F34</f>
        <v>0</v>
      </c>
      <c r="H58" s="1595"/>
      <c r="I58" s="1598"/>
      <c r="J58" s="685"/>
    </row>
    <row r="59" spans="1:10" ht="27.95" customHeight="1" x14ac:dyDescent="0.25">
      <c r="A59" s="1679"/>
      <c r="B59" s="1742"/>
      <c r="C59" s="1634"/>
      <c r="D59" s="1597">
        <f>'BS old'!E34</f>
        <v>0</v>
      </c>
      <c r="E59" s="1597"/>
      <c r="F59" s="1597"/>
      <c r="G59" s="687"/>
      <c r="H59" s="1594">
        <f>'BS old'!G34</f>
        <v>0</v>
      </c>
      <c r="I59" s="1595"/>
      <c r="J59" s="1596"/>
    </row>
    <row r="60" spans="1:10" ht="27.95" customHeight="1" x14ac:dyDescent="0.25">
      <c r="A60" s="1727" t="s">
        <v>505</v>
      </c>
      <c r="B60" s="1623" t="s">
        <v>1456</v>
      </c>
      <c r="C60" s="1637" t="s">
        <v>551</v>
      </c>
      <c r="D60" s="1597">
        <f>'BS old'!D35</f>
        <v>0</v>
      </c>
      <c r="E60" s="1597"/>
      <c r="F60" s="1597"/>
      <c r="G60" s="1594">
        <f>'BS old'!F35</f>
        <v>0</v>
      </c>
      <c r="H60" s="1595"/>
      <c r="I60" s="1598"/>
      <c r="J60" s="685"/>
    </row>
    <row r="61" spans="1:10" ht="27.95" customHeight="1" x14ac:dyDescent="0.25">
      <c r="A61" s="1679"/>
      <c r="B61" s="1623"/>
      <c r="C61" s="1634"/>
      <c r="D61" s="1597">
        <f>'BS old'!E35</f>
        <v>0</v>
      </c>
      <c r="E61" s="1597"/>
      <c r="F61" s="1597"/>
      <c r="G61" s="687"/>
      <c r="H61" s="1594">
        <f>'BS old'!G35</f>
        <v>0</v>
      </c>
      <c r="I61" s="1595"/>
      <c r="J61" s="1596"/>
    </row>
    <row r="62" spans="1:10" ht="27.95" customHeight="1" x14ac:dyDescent="0.25">
      <c r="A62" s="1727" t="s">
        <v>508</v>
      </c>
      <c r="B62" s="1623" t="s">
        <v>1457</v>
      </c>
      <c r="C62" s="1634" t="s">
        <v>553</v>
      </c>
      <c r="D62" s="1597">
        <f>'BS old'!D36</f>
        <v>0</v>
      </c>
      <c r="E62" s="1597"/>
      <c r="F62" s="1597"/>
      <c r="G62" s="1594">
        <f>'BS old'!F36</f>
        <v>0</v>
      </c>
      <c r="H62" s="1595"/>
      <c r="I62" s="1598"/>
      <c r="J62" s="685"/>
    </row>
    <row r="63" spans="1:10" ht="27.95" customHeight="1" x14ac:dyDescent="0.25">
      <c r="A63" s="1679"/>
      <c r="B63" s="1623"/>
      <c r="C63" s="1634"/>
      <c r="D63" s="1597">
        <f>'BS old'!E36</f>
        <v>0</v>
      </c>
      <c r="E63" s="1597"/>
      <c r="F63" s="1597"/>
      <c r="G63" s="650"/>
      <c r="H63" s="1594">
        <f>'BS old'!G36</f>
        <v>0</v>
      </c>
      <c r="I63" s="1595"/>
      <c r="J63" s="1596"/>
    </row>
    <row r="64" spans="1:10" ht="11.25" customHeight="1" x14ac:dyDescent="0.25">
      <c r="A64" s="1716" t="s">
        <v>1424</v>
      </c>
      <c r="B64" s="1718" t="s">
        <v>1425</v>
      </c>
      <c r="C64" s="1720" t="s">
        <v>1426</v>
      </c>
      <c r="D64" s="1601" t="s">
        <v>1427</v>
      </c>
      <c r="E64" s="1602"/>
      <c r="F64" s="1602"/>
      <c r="G64" s="1602"/>
      <c r="H64" s="1603"/>
      <c r="I64" s="1621" t="s">
        <v>1428</v>
      </c>
      <c r="J64" s="1622"/>
    </row>
    <row r="65" spans="1:10" ht="11.25" customHeight="1" x14ac:dyDescent="0.15">
      <c r="A65" s="1716"/>
      <c r="B65" s="1718"/>
      <c r="C65" s="1720"/>
      <c r="D65" s="1669">
        <v>1</v>
      </c>
      <c r="E65" s="1599" t="s">
        <v>1429</v>
      </c>
      <c r="F65" s="1617"/>
      <c r="G65" s="1604" t="s">
        <v>1430</v>
      </c>
      <c r="H65" s="1605"/>
      <c r="I65" s="1601"/>
      <c r="J65" s="1608"/>
    </row>
    <row r="66" spans="1:10" ht="11.25" customHeight="1" x14ac:dyDescent="0.25">
      <c r="A66" s="1667"/>
      <c r="B66" s="1666"/>
      <c r="C66" s="1675"/>
      <c r="D66" s="1721"/>
      <c r="E66" s="1599" t="s">
        <v>1431</v>
      </c>
      <c r="F66" s="1617"/>
      <c r="G66" s="1601"/>
      <c r="H66" s="1603"/>
      <c r="I66" s="1599" t="s">
        <v>1432</v>
      </c>
      <c r="J66" s="1600"/>
    </row>
    <row r="67" spans="1:10" ht="27.95" customHeight="1" x14ac:dyDescent="0.25">
      <c r="A67" s="1727" t="s">
        <v>511</v>
      </c>
      <c r="B67" s="1680" t="s">
        <v>1458</v>
      </c>
      <c r="C67" s="1634" t="s">
        <v>852</v>
      </c>
      <c r="D67" s="1597">
        <f>'BS old'!D37</f>
        <v>0</v>
      </c>
      <c r="E67" s="1597"/>
      <c r="F67" s="1594"/>
      <c r="G67" s="1594">
        <f>'BS old'!F37</f>
        <v>0</v>
      </c>
      <c r="H67" s="1595"/>
      <c r="I67" s="1598"/>
      <c r="J67" s="685"/>
    </row>
    <row r="68" spans="1:10" ht="27.95" customHeight="1" x14ac:dyDescent="0.25">
      <c r="A68" s="1679"/>
      <c r="B68" s="1623"/>
      <c r="C68" s="1634"/>
      <c r="D68" s="1597">
        <f>'BS old'!E37</f>
        <v>0</v>
      </c>
      <c r="E68" s="1597"/>
      <c r="F68" s="1597"/>
      <c r="G68" s="688"/>
      <c r="H68" s="1594">
        <f>'BS old'!G37</f>
        <v>0</v>
      </c>
      <c r="I68" s="1595"/>
      <c r="J68" s="1596"/>
    </row>
    <row r="69" spans="1:10" ht="27.95" customHeight="1" x14ac:dyDescent="0.25">
      <c r="A69" s="1727" t="s">
        <v>532</v>
      </c>
      <c r="B69" s="1623" t="s">
        <v>1459</v>
      </c>
      <c r="C69" s="1634" t="s">
        <v>855</v>
      </c>
      <c r="D69" s="1597">
        <f>'BS old'!D38</f>
        <v>0</v>
      </c>
      <c r="E69" s="1597"/>
      <c r="F69" s="1594"/>
      <c r="G69" s="1594">
        <f>'BS old'!F38</f>
        <v>0</v>
      </c>
      <c r="H69" s="1595"/>
      <c r="I69" s="1598"/>
      <c r="J69" s="685"/>
    </row>
    <row r="70" spans="1:10" ht="27.95" customHeight="1" x14ac:dyDescent="0.25">
      <c r="A70" s="1679"/>
      <c r="B70" s="1623"/>
      <c r="C70" s="1634"/>
      <c r="D70" s="1597">
        <f>'BS old'!E38</f>
        <v>0</v>
      </c>
      <c r="E70" s="1597"/>
      <c r="F70" s="1597"/>
      <c r="G70" s="688"/>
      <c r="H70" s="1594">
        <f>'BS old'!G38</f>
        <v>0</v>
      </c>
      <c r="I70" s="1595"/>
      <c r="J70" s="1596"/>
    </row>
    <row r="71" spans="1:10" ht="27.95" customHeight="1" x14ac:dyDescent="0.25">
      <c r="A71" s="1725" t="s">
        <v>558</v>
      </c>
      <c r="B71" s="1625" t="s">
        <v>1460</v>
      </c>
      <c r="C71" s="1634" t="s">
        <v>858</v>
      </c>
      <c r="D71" s="1597">
        <f>'BS old'!D39</f>
        <v>0</v>
      </c>
      <c r="E71" s="1597"/>
      <c r="F71" s="1594"/>
      <c r="G71" s="1594">
        <f>'BS old'!F39</f>
        <v>0</v>
      </c>
      <c r="H71" s="1595"/>
      <c r="I71" s="1598"/>
      <c r="J71" s="685"/>
    </row>
    <row r="72" spans="1:10" ht="27.95" customHeight="1" x14ac:dyDescent="0.25">
      <c r="A72" s="1726"/>
      <c r="B72" s="1625"/>
      <c r="C72" s="1634"/>
      <c r="D72" s="1597">
        <f>'BS old'!E39</f>
        <v>0</v>
      </c>
      <c r="E72" s="1597"/>
      <c r="F72" s="1597"/>
      <c r="G72" s="688"/>
      <c r="H72" s="1594">
        <f>'BS old'!G39</f>
        <v>0</v>
      </c>
      <c r="I72" s="1595"/>
      <c r="J72" s="1596"/>
    </row>
    <row r="73" spans="1:10" s="455" customFormat="1" ht="27.95" customHeight="1" x14ac:dyDescent="0.25">
      <c r="A73" s="1731" t="s">
        <v>561</v>
      </c>
      <c r="B73" s="1625" t="s">
        <v>562</v>
      </c>
      <c r="C73" s="1634" t="s">
        <v>861</v>
      </c>
      <c r="D73" s="1597">
        <f>'BS old'!D40</f>
        <v>0</v>
      </c>
      <c r="E73" s="1597"/>
      <c r="F73" s="1594"/>
      <c r="G73" s="1594">
        <f>'BS old'!F40</f>
        <v>0</v>
      </c>
      <c r="H73" s="1595"/>
      <c r="I73" s="1598"/>
      <c r="J73" s="685"/>
    </row>
    <row r="74" spans="1:10" s="455" customFormat="1" ht="27.95" customHeight="1" x14ac:dyDescent="0.25">
      <c r="A74" s="1732"/>
      <c r="B74" s="1625"/>
      <c r="C74" s="1634"/>
      <c r="D74" s="1597">
        <f>'BS old'!E40</f>
        <v>0</v>
      </c>
      <c r="E74" s="1597"/>
      <c r="F74" s="1597"/>
      <c r="G74" s="688"/>
      <c r="H74" s="1594">
        <f>'BS old'!G40</f>
        <v>0</v>
      </c>
      <c r="I74" s="1595"/>
      <c r="J74" s="1596"/>
    </row>
    <row r="75" spans="1:10" s="455" customFormat="1" ht="27.95" customHeight="1" x14ac:dyDescent="0.25">
      <c r="A75" s="1729" t="s">
        <v>564</v>
      </c>
      <c r="B75" s="1623" t="s">
        <v>1461</v>
      </c>
      <c r="C75" s="1634" t="s">
        <v>864</v>
      </c>
      <c r="D75" s="1597">
        <f>'BS old'!D41</f>
        <v>0</v>
      </c>
      <c r="E75" s="1597"/>
      <c r="F75" s="1594"/>
      <c r="G75" s="1594">
        <f>'BS old'!F41</f>
        <v>0</v>
      </c>
      <c r="H75" s="1595"/>
      <c r="I75" s="1598"/>
      <c r="J75" s="685"/>
    </row>
    <row r="76" spans="1:10" s="455" customFormat="1" ht="27.95" customHeight="1" x14ac:dyDescent="0.25">
      <c r="A76" s="1730"/>
      <c r="B76" s="1623"/>
      <c r="C76" s="1634"/>
      <c r="D76" s="1597">
        <f>'BS old'!E41</f>
        <v>0</v>
      </c>
      <c r="E76" s="1597"/>
      <c r="F76" s="1597"/>
      <c r="G76" s="688"/>
      <c r="H76" s="1594">
        <f>'BS old'!G41</f>
        <v>0</v>
      </c>
      <c r="I76" s="1595"/>
      <c r="J76" s="1596"/>
    </row>
    <row r="77" spans="1:10" ht="27.95" customHeight="1" x14ac:dyDescent="0.25">
      <c r="A77" s="1727" t="s">
        <v>496</v>
      </c>
      <c r="B77" s="1623" t="s">
        <v>1462</v>
      </c>
      <c r="C77" s="1634" t="s">
        <v>867</v>
      </c>
      <c r="D77" s="1597">
        <f>'BS old'!D42</f>
        <v>0</v>
      </c>
      <c r="E77" s="1597"/>
      <c r="F77" s="1594"/>
      <c r="G77" s="1594">
        <f>'BS old'!F42</f>
        <v>0</v>
      </c>
      <c r="H77" s="1595"/>
      <c r="I77" s="1598"/>
      <c r="J77" s="685"/>
    </row>
    <row r="78" spans="1:10" ht="27.95" customHeight="1" x14ac:dyDescent="0.25">
      <c r="A78" s="1679"/>
      <c r="B78" s="1623"/>
      <c r="C78" s="1634"/>
      <c r="D78" s="1597">
        <f>'BS old'!E42</f>
        <v>0</v>
      </c>
      <c r="E78" s="1597"/>
      <c r="F78" s="1597"/>
      <c r="G78" s="688"/>
      <c r="H78" s="1594">
        <f>'BS old'!G42</f>
        <v>0</v>
      </c>
      <c r="I78" s="1595"/>
      <c r="J78" s="1596"/>
    </row>
    <row r="79" spans="1:10" ht="27.95" customHeight="1" x14ac:dyDescent="0.25">
      <c r="A79" s="1727" t="s">
        <v>499</v>
      </c>
      <c r="B79" s="1623" t="s">
        <v>1463</v>
      </c>
      <c r="C79" s="1634" t="s">
        <v>870</v>
      </c>
      <c r="D79" s="1597">
        <f>'BS old'!D43</f>
        <v>0</v>
      </c>
      <c r="E79" s="1597"/>
      <c r="F79" s="1594"/>
      <c r="G79" s="1594">
        <f>'BS old'!F43</f>
        <v>0</v>
      </c>
      <c r="H79" s="1595"/>
      <c r="I79" s="1598"/>
      <c r="J79" s="685"/>
    </row>
    <row r="80" spans="1:10" ht="27.95" customHeight="1" x14ac:dyDescent="0.25">
      <c r="A80" s="1679"/>
      <c r="B80" s="1623"/>
      <c r="C80" s="1634"/>
      <c r="D80" s="1597">
        <f>'BS old'!E43</f>
        <v>0</v>
      </c>
      <c r="E80" s="1597"/>
      <c r="F80" s="1597"/>
      <c r="G80" s="688"/>
      <c r="H80" s="1594">
        <f>'BS old'!G43</f>
        <v>0</v>
      </c>
      <c r="I80" s="1595"/>
      <c r="J80" s="1596"/>
    </row>
    <row r="81" spans="1:10" ht="27.95" customHeight="1" x14ac:dyDescent="0.25">
      <c r="A81" s="1727" t="s">
        <v>502</v>
      </c>
      <c r="B81" s="1623" t="s">
        <v>1464</v>
      </c>
      <c r="C81" s="1634" t="s">
        <v>873</v>
      </c>
      <c r="D81" s="1597">
        <f>'BS old'!D44</f>
        <v>0</v>
      </c>
      <c r="E81" s="1597"/>
      <c r="F81" s="1594"/>
      <c r="G81" s="1594">
        <f>'BS old'!F44</f>
        <v>0</v>
      </c>
      <c r="H81" s="1595"/>
      <c r="I81" s="1598"/>
      <c r="J81" s="685"/>
    </row>
    <row r="82" spans="1:10" ht="27.95" customHeight="1" x14ac:dyDescent="0.25">
      <c r="A82" s="1679"/>
      <c r="B82" s="1623"/>
      <c r="C82" s="1634"/>
      <c r="D82" s="1597">
        <f>'BS old'!E44</f>
        <v>0</v>
      </c>
      <c r="E82" s="1597"/>
      <c r="F82" s="1597"/>
      <c r="G82" s="688"/>
      <c r="H82" s="1594">
        <f>'BS old'!G44</f>
        <v>0</v>
      </c>
      <c r="I82" s="1595"/>
      <c r="J82" s="1596"/>
    </row>
    <row r="83" spans="1:10" ht="27.95" customHeight="1" x14ac:dyDescent="0.25">
      <c r="A83" s="1727" t="s">
        <v>505</v>
      </c>
      <c r="B83" s="1623" t="s">
        <v>1465</v>
      </c>
      <c r="C83" s="1634" t="s">
        <v>876</v>
      </c>
      <c r="D83" s="1597">
        <f>'BS old'!D45</f>
        <v>0</v>
      </c>
      <c r="E83" s="1597"/>
      <c r="F83" s="1594"/>
      <c r="G83" s="1594">
        <f>'BS old'!F45</f>
        <v>0</v>
      </c>
      <c r="H83" s="1595"/>
      <c r="I83" s="1598"/>
      <c r="J83" s="685"/>
    </row>
    <row r="84" spans="1:10" ht="27.95" customHeight="1" x14ac:dyDescent="0.25">
      <c r="A84" s="1679"/>
      <c r="B84" s="1623"/>
      <c r="C84" s="1634"/>
      <c r="D84" s="1597">
        <f>'BS old'!E45</f>
        <v>0</v>
      </c>
      <c r="E84" s="1597"/>
      <c r="F84" s="1597"/>
      <c r="G84" s="688"/>
      <c r="H84" s="1594">
        <f>'BS old'!G45</f>
        <v>0</v>
      </c>
      <c r="I84" s="1595"/>
      <c r="J84" s="1596"/>
    </row>
    <row r="85" spans="1:10" ht="27.95" customHeight="1" x14ac:dyDescent="0.25">
      <c r="A85" s="1727" t="s">
        <v>508</v>
      </c>
      <c r="B85" s="1623" t="s">
        <v>1466</v>
      </c>
      <c r="C85" s="1634" t="s">
        <v>879</v>
      </c>
      <c r="D85" s="1597">
        <f>'BS old'!D46</f>
        <v>0</v>
      </c>
      <c r="E85" s="1597"/>
      <c r="F85" s="1594"/>
      <c r="G85" s="1594">
        <f>'BS old'!F46</f>
        <v>0</v>
      </c>
      <c r="H85" s="1595"/>
      <c r="I85" s="1598"/>
      <c r="J85" s="685"/>
    </row>
    <row r="86" spans="1:10" ht="27.95" customHeight="1" x14ac:dyDescent="0.25">
      <c r="A86" s="1679"/>
      <c r="B86" s="1623"/>
      <c r="C86" s="1634"/>
      <c r="D86" s="1597">
        <f>'BS old'!E46</f>
        <v>0</v>
      </c>
      <c r="E86" s="1597"/>
      <c r="F86" s="1597"/>
      <c r="G86" s="688"/>
      <c r="H86" s="1594">
        <f>'BS old'!G46</f>
        <v>0</v>
      </c>
      <c r="I86" s="1595"/>
      <c r="J86" s="1596"/>
    </row>
    <row r="87" spans="1:10" ht="27.95" customHeight="1" x14ac:dyDescent="0.25">
      <c r="A87" s="1731" t="s">
        <v>577</v>
      </c>
      <c r="B87" s="1625" t="s">
        <v>578</v>
      </c>
      <c r="C87" s="1634" t="s">
        <v>882</v>
      </c>
      <c r="D87" s="1597">
        <f>'BS old'!D47</f>
        <v>0</v>
      </c>
      <c r="E87" s="1597"/>
      <c r="F87" s="1594"/>
      <c r="G87" s="1594">
        <f>'BS old'!F47</f>
        <v>0</v>
      </c>
      <c r="H87" s="1595"/>
      <c r="I87" s="1598"/>
      <c r="J87" s="685"/>
    </row>
    <row r="88" spans="1:10" ht="27.95" customHeight="1" x14ac:dyDescent="0.25">
      <c r="A88" s="1732"/>
      <c r="B88" s="1625"/>
      <c r="C88" s="1634"/>
      <c r="D88" s="1597">
        <f>'BS old'!E47</f>
        <v>0</v>
      </c>
      <c r="E88" s="1597"/>
      <c r="F88" s="1597"/>
      <c r="G88" s="688"/>
      <c r="H88" s="1594">
        <f>'BS old'!G47</f>
        <v>0</v>
      </c>
      <c r="I88" s="1595"/>
      <c r="J88" s="1596"/>
    </row>
    <row r="89" spans="1:10" s="455" customFormat="1" ht="27.95" customHeight="1" x14ac:dyDescent="0.25">
      <c r="A89" s="1729" t="s">
        <v>580</v>
      </c>
      <c r="B89" s="1623" t="s">
        <v>1467</v>
      </c>
      <c r="C89" s="1634" t="s">
        <v>885</v>
      </c>
      <c r="D89" s="1597">
        <f>'BS old'!D48</f>
        <v>0</v>
      </c>
      <c r="E89" s="1597"/>
      <c r="F89" s="1594"/>
      <c r="G89" s="1594">
        <f>'BS old'!F48</f>
        <v>0</v>
      </c>
      <c r="H89" s="1595"/>
      <c r="I89" s="1598"/>
      <c r="J89" s="685"/>
    </row>
    <row r="90" spans="1:10" s="455" customFormat="1" ht="27.95" customHeight="1" x14ac:dyDescent="0.25">
      <c r="A90" s="1730"/>
      <c r="B90" s="1742"/>
      <c r="C90" s="1634"/>
      <c r="D90" s="1597">
        <f>'BS old'!E48</f>
        <v>0</v>
      </c>
      <c r="E90" s="1597"/>
      <c r="F90" s="1597"/>
      <c r="G90" s="688"/>
      <c r="H90" s="1594">
        <f>'BS old'!G48</f>
        <v>0</v>
      </c>
      <c r="I90" s="1595"/>
      <c r="J90" s="1596"/>
    </row>
    <row r="91" spans="1:10" s="455" customFormat="1" ht="27.95" customHeight="1" x14ac:dyDescent="0.25">
      <c r="A91" s="1727" t="s">
        <v>496</v>
      </c>
      <c r="B91" s="1742" t="s">
        <v>583</v>
      </c>
      <c r="C91" s="1634" t="s">
        <v>888</v>
      </c>
      <c r="D91" s="1597">
        <f>'BS old'!D49</f>
        <v>0</v>
      </c>
      <c r="E91" s="1597"/>
      <c r="F91" s="1594"/>
      <c r="G91" s="1594">
        <f>'BS old'!F49</f>
        <v>0</v>
      </c>
      <c r="H91" s="1595"/>
      <c r="I91" s="1598"/>
      <c r="J91" s="685"/>
    </row>
    <row r="92" spans="1:10" s="455" customFormat="1" ht="27.95" customHeight="1" x14ac:dyDescent="0.25">
      <c r="A92" s="1679"/>
      <c r="B92" s="1680"/>
      <c r="C92" s="1634"/>
      <c r="D92" s="1597">
        <f>'BS old'!E49</f>
        <v>0</v>
      </c>
      <c r="E92" s="1597"/>
      <c r="F92" s="1597"/>
      <c r="G92" s="688"/>
      <c r="H92" s="1594">
        <f>'BS old'!G49</f>
        <v>0</v>
      </c>
      <c r="I92" s="1595"/>
      <c r="J92" s="1596"/>
    </row>
    <row r="93" spans="1:10" ht="27.95" customHeight="1" x14ac:dyDescent="0.25">
      <c r="A93" s="1727" t="s">
        <v>499</v>
      </c>
      <c r="B93" s="1742" t="s">
        <v>1468</v>
      </c>
      <c r="C93" s="1634" t="s">
        <v>891</v>
      </c>
      <c r="D93" s="1597">
        <f>'BS old'!D50</f>
        <v>0</v>
      </c>
      <c r="E93" s="1597"/>
      <c r="F93" s="1594"/>
      <c r="G93" s="1594">
        <f>'BS old'!F50</f>
        <v>0</v>
      </c>
      <c r="H93" s="1595"/>
      <c r="I93" s="1598"/>
      <c r="J93" s="685"/>
    </row>
    <row r="94" spans="1:10" ht="27.95" customHeight="1" x14ac:dyDescent="0.25">
      <c r="A94" s="1679"/>
      <c r="B94" s="1680"/>
      <c r="C94" s="1634"/>
      <c r="D94" s="1597">
        <f>'BS old'!E50</f>
        <v>0</v>
      </c>
      <c r="E94" s="1597"/>
      <c r="F94" s="1597"/>
      <c r="G94" s="640"/>
      <c r="H94" s="1594">
        <f>'BS old'!G50</f>
        <v>0</v>
      </c>
      <c r="I94" s="1595"/>
      <c r="J94" s="1596"/>
    </row>
    <row r="95" spans="1:10" ht="11.25" customHeight="1" x14ac:dyDescent="0.25">
      <c r="A95" s="1716" t="s">
        <v>1424</v>
      </c>
      <c r="B95" s="1718" t="s">
        <v>1425</v>
      </c>
      <c r="C95" s="1720" t="s">
        <v>1426</v>
      </c>
      <c r="D95" s="1601" t="s">
        <v>1427</v>
      </c>
      <c r="E95" s="1602"/>
      <c r="F95" s="1602"/>
      <c r="G95" s="1602"/>
      <c r="H95" s="1603"/>
      <c r="I95" s="1621" t="s">
        <v>1428</v>
      </c>
      <c r="J95" s="1622"/>
    </row>
    <row r="96" spans="1:10" ht="11.25" customHeight="1" x14ac:dyDescent="0.15">
      <c r="A96" s="1716"/>
      <c r="B96" s="1718"/>
      <c r="C96" s="1720"/>
      <c r="D96" s="1669">
        <v>1</v>
      </c>
      <c r="E96" s="1599" t="s">
        <v>1429</v>
      </c>
      <c r="F96" s="1617"/>
      <c r="G96" s="1604" t="s">
        <v>1430</v>
      </c>
      <c r="H96" s="1605"/>
      <c r="I96" s="1601"/>
      <c r="J96" s="1608"/>
    </row>
    <row r="97" spans="1:12" ht="12" customHeight="1" x14ac:dyDescent="0.25">
      <c r="A97" s="1667"/>
      <c r="B97" s="1666"/>
      <c r="C97" s="1675"/>
      <c r="D97" s="1721"/>
      <c r="E97" s="1599" t="s">
        <v>1431</v>
      </c>
      <c r="F97" s="1617"/>
      <c r="G97" s="1601"/>
      <c r="H97" s="1603"/>
      <c r="I97" s="1599" t="s">
        <v>1432</v>
      </c>
      <c r="J97" s="1600"/>
    </row>
    <row r="98" spans="1:12" ht="27.95" customHeight="1" x14ac:dyDescent="0.25">
      <c r="A98" s="1727" t="s">
        <v>502</v>
      </c>
      <c r="B98" s="1743" t="s">
        <v>1469</v>
      </c>
      <c r="C98" s="1637" t="s">
        <v>894</v>
      </c>
      <c r="D98" s="1597">
        <f>'BS old'!D51</f>
        <v>0</v>
      </c>
      <c r="E98" s="1597"/>
      <c r="F98" s="1597"/>
      <c r="G98" s="1594">
        <f>'BS old'!F51</f>
        <v>0</v>
      </c>
      <c r="H98" s="1595"/>
      <c r="I98" s="1598"/>
      <c r="J98" s="685"/>
      <c r="L98" s="507" t="s">
        <v>1057</v>
      </c>
    </row>
    <row r="99" spans="1:12" ht="27.95" customHeight="1" x14ac:dyDescent="0.25">
      <c r="A99" s="1679"/>
      <c r="B99" s="1680"/>
      <c r="C99" s="1634"/>
      <c r="D99" s="1597">
        <f>'BS old'!E51</f>
        <v>0</v>
      </c>
      <c r="E99" s="1597"/>
      <c r="F99" s="1597"/>
      <c r="G99" s="686"/>
      <c r="H99" s="1594">
        <f>'BS old'!G51</f>
        <v>0</v>
      </c>
      <c r="I99" s="1595"/>
      <c r="J99" s="1596"/>
    </row>
    <row r="100" spans="1:12" ht="27.95" customHeight="1" x14ac:dyDescent="0.25">
      <c r="A100" s="1727" t="s">
        <v>505</v>
      </c>
      <c r="B100" s="1623" t="s">
        <v>1470</v>
      </c>
      <c r="C100" s="1634" t="s">
        <v>897</v>
      </c>
      <c r="D100" s="1597">
        <f>'BS old'!D52</f>
        <v>0</v>
      </c>
      <c r="E100" s="1597"/>
      <c r="F100" s="1597"/>
      <c r="G100" s="1594">
        <f>'BS old'!F52</f>
        <v>0</v>
      </c>
      <c r="H100" s="1595"/>
      <c r="I100" s="1598"/>
      <c r="J100" s="685"/>
    </row>
    <row r="101" spans="1:12" ht="27.95" customHeight="1" x14ac:dyDescent="0.25">
      <c r="A101" s="1679"/>
      <c r="B101" s="1623"/>
      <c r="C101" s="1634"/>
      <c r="D101" s="1597">
        <f>'BS old'!E52</f>
        <v>0</v>
      </c>
      <c r="E101" s="1597"/>
      <c r="F101" s="1597"/>
      <c r="G101" s="686"/>
      <c r="H101" s="1594">
        <f>'BS old'!G52</f>
        <v>0</v>
      </c>
      <c r="I101" s="1595"/>
      <c r="J101" s="1596"/>
    </row>
    <row r="102" spans="1:12" ht="27.95" customHeight="1" x14ac:dyDescent="0.25">
      <c r="A102" s="1727" t="s">
        <v>508</v>
      </c>
      <c r="B102" s="1623" t="s">
        <v>1471</v>
      </c>
      <c r="C102" s="1637" t="s">
        <v>900</v>
      </c>
      <c r="D102" s="1597">
        <f>'BS old'!D53</f>
        <v>0</v>
      </c>
      <c r="E102" s="1597"/>
      <c r="F102" s="1597"/>
      <c r="G102" s="1594">
        <f>'BS old'!F53</f>
        <v>0</v>
      </c>
      <c r="H102" s="1595"/>
      <c r="I102" s="1598"/>
      <c r="J102" s="685"/>
    </row>
    <row r="103" spans="1:12" ht="27.95" customHeight="1" x14ac:dyDescent="0.25">
      <c r="A103" s="1679"/>
      <c r="B103" s="1623"/>
      <c r="C103" s="1634"/>
      <c r="D103" s="1597">
        <f>'BS old'!E53</f>
        <v>0</v>
      </c>
      <c r="E103" s="1597"/>
      <c r="F103" s="1597"/>
      <c r="G103" s="686"/>
      <c r="H103" s="1594">
        <f>'BS old'!G53</f>
        <v>0</v>
      </c>
      <c r="I103" s="1595"/>
      <c r="J103" s="1596"/>
    </row>
    <row r="104" spans="1:12" ht="27.95" customHeight="1" x14ac:dyDescent="0.25">
      <c r="A104" s="1727" t="s">
        <v>511</v>
      </c>
      <c r="B104" s="1623" t="s">
        <v>1472</v>
      </c>
      <c r="C104" s="1634" t="s">
        <v>903</v>
      </c>
      <c r="D104" s="1597">
        <f>'BS old'!D54</f>
        <v>0</v>
      </c>
      <c r="E104" s="1597"/>
      <c r="F104" s="1597"/>
      <c r="G104" s="1594">
        <f>'BS old'!F54</f>
        <v>0</v>
      </c>
      <c r="H104" s="1595"/>
      <c r="I104" s="1598"/>
      <c r="J104" s="685"/>
    </row>
    <row r="105" spans="1:12" ht="27.95" customHeight="1" x14ac:dyDescent="0.25">
      <c r="A105" s="1679"/>
      <c r="B105" s="1623"/>
      <c r="C105" s="1634"/>
      <c r="D105" s="1597">
        <f>'BS old'!E54</f>
        <v>0</v>
      </c>
      <c r="E105" s="1597"/>
      <c r="F105" s="1597"/>
      <c r="G105" s="686"/>
      <c r="H105" s="1594">
        <f>'BS old'!G54</f>
        <v>0</v>
      </c>
      <c r="I105" s="1595"/>
      <c r="J105" s="1596"/>
    </row>
    <row r="106" spans="1:12" ht="27.95" customHeight="1" x14ac:dyDescent="0.25">
      <c r="A106" s="1744" t="s">
        <v>595</v>
      </c>
      <c r="B106" s="1625" t="s">
        <v>596</v>
      </c>
      <c r="C106" s="1637" t="s">
        <v>905</v>
      </c>
      <c r="D106" s="1597">
        <f>'BS old'!D55</f>
        <v>0</v>
      </c>
      <c r="E106" s="1597"/>
      <c r="F106" s="1597"/>
      <c r="G106" s="1594">
        <f>'BS old'!F55</f>
        <v>0</v>
      </c>
      <c r="H106" s="1595"/>
      <c r="I106" s="1598"/>
      <c r="J106" s="685"/>
    </row>
    <row r="107" spans="1:12" ht="27.95" customHeight="1" x14ac:dyDescent="0.25">
      <c r="A107" s="1678"/>
      <c r="B107" s="1625"/>
      <c r="C107" s="1634"/>
      <c r="D107" s="1597">
        <f>'BS old'!E55</f>
        <v>0</v>
      </c>
      <c r="E107" s="1597"/>
      <c r="F107" s="1597"/>
      <c r="G107" s="686"/>
      <c r="H107" s="1594">
        <f>'BS old'!G55</f>
        <v>0</v>
      </c>
      <c r="I107" s="1595"/>
      <c r="J107" s="1596"/>
    </row>
    <row r="108" spans="1:12" s="455" customFormat="1" ht="27.95" customHeight="1" x14ac:dyDescent="0.25">
      <c r="A108" s="1745" t="s">
        <v>598</v>
      </c>
      <c r="B108" s="1623" t="s">
        <v>1473</v>
      </c>
      <c r="C108" s="1634" t="s">
        <v>908</v>
      </c>
      <c r="D108" s="1597">
        <f>'BS old'!D56</f>
        <v>0</v>
      </c>
      <c r="E108" s="1597"/>
      <c r="F108" s="1597"/>
      <c r="G108" s="1594">
        <f>'BS old'!F56</f>
        <v>0</v>
      </c>
      <c r="H108" s="1595"/>
      <c r="I108" s="1598"/>
      <c r="J108" s="685"/>
    </row>
    <row r="109" spans="1:12" s="455" customFormat="1" ht="27.95" customHeight="1" x14ac:dyDescent="0.25">
      <c r="A109" s="1746"/>
      <c r="B109" s="1623"/>
      <c r="C109" s="1634"/>
      <c r="D109" s="1597">
        <f>'BS old'!E56</f>
        <v>0</v>
      </c>
      <c r="E109" s="1597"/>
      <c r="F109" s="1597"/>
      <c r="G109" s="686"/>
      <c r="H109" s="1594">
        <f>'BS old'!G56</f>
        <v>0</v>
      </c>
      <c r="I109" s="1595"/>
      <c r="J109" s="1596"/>
    </row>
    <row r="110" spans="1:12" s="455" customFormat="1" ht="27.95" customHeight="1" x14ac:dyDescent="0.25">
      <c r="A110" s="1727" t="s">
        <v>496</v>
      </c>
      <c r="B110" s="1623" t="s">
        <v>583</v>
      </c>
      <c r="C110" s="1637" t="s">
        <v>911</v>
      </c>
      <c r="D110" s="1597">
        <f>'BS old'!D57</f>
        <v>0</v>
      </c>
      <c r="E110" s="1597"/>
      <c r="F110" s="1597"/>
      <c r="G110" s="1594">
        <f>'BS old'!F57</f>
        <v>0</v>
      </c>
      <c r="H110" s="1595"/>
      <c r="I110" s="1598"/>
      <c r="J110" s="685"/>
    </row>
    <row r="111" spans="1:12" s="455" customFormat="1" ht="27.95" customHeight="1" x14ac:dyDescent="0.25">
      <c r="A111" s="1679"/>
      <c r="B111" s="1623"/>
      <c r="C111" s="1634"/>
      <c r="D111" s="1597">
        <f>'BS old'!E57</f>
        <v>0</v>
      </c>
      <c r="E111" s="1597"/>
      <c r="F111" s="1597"/>
      <c r="G111" s="686"/>
      <c r="H111" s="1594">
        <f>'BS old'!G57</f>
        <v>0</v>
      </c>
      <c r="I111" s="1595"/>
      <c r="J111" s="1596"/>
    </row>
    <row r="112" spans="1:12" ht="27.95" customHeight="1" x14ac:dyDescent="0.25">
      <c r="A112" s="1727" t="s">
        <v>499</v>
      </c>
      <c r="B112" s="1623" t="s">
        <v>1474</v>
      </c>
      <c r="C112" s="1634" t="s">
        <v>914</v>
      </c>
      <c r="D112" s="1597">
        <f>'BS old'!D58</f>
        <v>0</v>
      </c>
      <c r="E112" s="1597"/>
      <c r="F112" s="1597"/>
      <c r="G112" s="1594">
        <f>'BS old'!F58</f>
        <v>0</v>
      </c>
      <c r="H112" s="1595"/>
      <c r="I112" s="1598"/>
      <c r="J112" s="685"/>
    </row>
    <row r="113" spans="1:10" ht="27.95" customHeight="1" x14ac:dyDescent="0.25">
      <c r="A113" s="1679"/>
      <c r="B113" s="1623"/>
      <c r="C113" s="1634"/>
      <c r="D113" s="1597">
        <f>'BS old'!E58</f>
        <v>0</v>
      </c>
      <c r="E113" s="1597"/>
      <c r="F113" s="1597"/>
      <c r="G113" s="686"/>
      <c r="H113" s="1594">
        <f>'BS old'!G58</f>
        <v>0</v>
      </c>
      <c r="I113" s="1595"/>
      <c r="J113" s="1596"/>
    </row>
    <row r="114" spans="1:10" ht="27.95" customHeight="1" x14ac:dyDescent="0.25">
      <c r="A114" s="1727" t="s">
        <v>502</v>
      </c>
      <c r="B114" s="1623" t="s">
        <v>1469</v>
      </c>
      <c r="C114" s="1637" t="s">
        <v>916</v>
      </c>
      <c r="D114" s="1597">
        <f>'BS old'!D59</f>
        <v>0</v>
      </c>
      <c r="E114" s="1597"/>
      <c r="F114" s="1597"/>
      <c r="G114" s="1594">
        <f>'BS old'!F59</f>
        <v>0</v>
      </c>
      <c r="H114" s="1595"/>
      <c r="I114" s="1598"/>
      <c r="J114" s="685"/>
    </row>
    <row r="115" spans="1:10" ht="27.95" customHeight="1" x14ac:dyDescent="0.25">
      <c r="A115" s="1679"/>
      <c r="B115" s="1623"/>
      <c r="C115" s="1634"/>
      <c r="D115" s="1597">
        <f>'BS old'!E59</f>
        <v>0</v>
      </c>
      <c r="E115" s="1597"/>
      <c r="F115" s="1597"/>
      <c r="G115" s="686"/>
      <c r="H115" s="1594">
        <f>'BS old'!G59</f>
        <v>0</v>
      </c>
      <c r="I115" s="1595"/>
      <c r="J115" s="1596"/>
    </row>
    <row r="116" spans="1:10" ht="27.95" customHeight="1" x14ac:dyDescent="0.25">
      <c r="A116" s="1727" t="s">
        <v>505</v>
      </c>
      <c r="B116" s="1623" t="s">
        <v>1475</v>
      </c>
      <c r="C116" s="1634" t="s">
        <v>918</v>
      </c>
      <c r="D116" s="1597">
        <f>'BS old'!D60</f>
        <v>0</v>
      </c>
      <c r="E116" s="1597"/>
      <c r="F116" s="1597"/>
      <c r="G116" s="1594">
        <f>'BS old'!F60</f>
        <v>0</v>
      </c>
      <c r="H116" s="1595"/>
      <c r="I116" s="1598"/>
      <c r="J116" s="685"/>
    </row>
    <row r="117" spans="1:10" ht="27.95" customHeight="1" x14ac:dyDescent="0.25">
      <c r="A117" s="1679"/>
      <c r="B117" s="1623"/>
      <c r="C117" s="1634"/>
      <c r="D117" s="1597">
        <f>'BS old'!E60</f>
        <v>0</v>
      </c>
      <c r="E117" s="1597"/>
      <c r="F117" s="1597"/>
      <c r="G117" s="686"/>
      <c r="H117" s="1594">
        <f>'BS old'!G60</f>
        <v>0</v>
      </c>
      <c r="I117" s="1595"/>
      <c r="J117" s="1596"/>
    </row>
    <row r="118" spans="1:10" ht="27.95" customHeight="1" x14ac:dyDescent="0.25">
      <c r="A118" s="1727" t="s">
        <v>508</v>
      </c>
      <c r="B118" s="1623" t="s">
        <v>1476</v>
      </c>
      <c r="C118" s="1637" t="s">
        <v>921</v>
      </c>
      <c r="D118" s="1597">
        <f>'BS old'!D61</f>
        <v>0</v>
      </c>
      <c r="E118" s="1597"/>
      <c r="F118" s="1597"/>
      <c r="G118" s="1594">
        <f>'BS old'!F61</f>
        <v>0</v>
      </c>
      <c r="H118" s="1595"/>
      <c r="I118" s="1598"/>
      <c r="J118" s="685"/>
    </row>
    <row r="119" spans="1:10" ht="27.95" customHeight="1" x14ac:dyDescent="0.25">
      <c r="A119" s="1679"/>
      <c r="B119" s="1623"/>
      <c r="C119" s="1634"/>
      <c r="D119" s="1597">
        <f>'BS old'!E61</f>
        <v>0</v>
      </c>
      <c r="E119" s="1597"/>
      <c r="F119" s="1597"/>
      <c r="G119" s="686"/>
      <c r="H119" s="1594">
        <f>'BS old'!G61</f>
        <v>0</v>
      </c>
      <c r="I119" s="1595"/>
      <c r="J119" s="1596"/>
    </row>
    <row r="120" spans="1:10" ht="27.95" customHeight="1" x14ac:dyDescent="0.25">
      <c r="A120" s="1727" t="s">
        <v>511</v>
      </c>
      <c r="B120" s="1623" t="s">
        <v>1477</v>
      </c>
      <c r="C120" s="1634" t="s">
        <v>924</v>
      </c>
      <c r="D120" s="1597">
        <f>'BS old'!D62</f>
        <v>0</v>
      </c>
      <c r="E120" s="1597"/>
      <c r="F120" s="1597"/>
      <c r="G120" s="1594">
        <f>'BS old'!F62</f>
        <v>0</v>
      </c>
      <c r="H120" s="1595"/>
      <c r="I120" s="1598"/>
      <c r="J120" s="685"/>
    </row>
    <row r="121" spans="1:10" ht="27.95" customHeight="1" x14ac:dyDescent="0.25">
      <c r="A121" s="1679"/>
      <c r="B121" s="1623"/>
      <c r="C121" s="1634"/>
      <c r="D121" s="1597">
        <f>'BS old'!E62</f>
        <v>0</v>
      </c>
      <c r="E121" s="1597"/>
      <c r="F121" s="1597"/>
      <c r="G121" s="686"/>
      <c r="H121" s="1594">
        <f>'BS old'!G62</f>
        <v>0</v>
      </c>
      <c r="I121" s="1595"/>
      <c r="J121" s="1596"/>
    </row>
    <row r="122" spans="1:10" ht="27.95" customHeight="1" x14ac:dyDescent="0.25">
      <c r="A122" s="1727" t="s">
        <v>532</v>
      </c>
      <c r="B122" s="1623" t="s">
        <v>1471</v>
      </c>
      <c r="C122" s="1637" t="s">
        <v>926</v>
      </c>
      <c r="D122" s="1597">
        <f>'BS old'!D63</f>
        <v>0</v>
      </c>
      <c r="E122" s="1597"/>
      <c r="F122" s="1597"/>
      <c r="G122" s="1594">
        <f>'BS old'!F63</f>
        <v>0</v>
      </c>
      <c r="H122" s="1595"/>
      <c r="I122" s="1598"/>
      <c r="J122" s="685"/>
    </row>
    <row r="123" spans="1:10" ht="27.95" customHeight="1" x14ac:dyDescent="0.25">
      <c r="A123" s="1679"/>
      <c r="B123" s="1742"/>
      <c r="C123" s="1634"/>
      <c r="D123" s="1597">
        <f>'BS old'!E63</f>
        <v>0</v>
      </c>
      <c r="E123" s="1597"/>
      <c r="F123" s="1597"/>
      <c r="G123" s="686"/>
      <c r="H123" s="1594">
        <f>'BS old'!G63</f>
        <v>0</v>
      </c>
      <c r="I123" s="1595"/>
      <c r="J123" s="1596"/>
    </row>
    <row r="124" spans="1:10" ht="27.95" customHeight="1" x14ac:dyDescent="0.25">
      <c r="A124" s="1744" t="s">
        <v>613</v>
      </c>
      <c r="B124" s="1625" t="s">
        <v>614</v>
      </c>
      <c r="C124" s="1634" t="s">
        <v>929</v>
      </c>
      <c r="D124" s="1738">
        <f>'BS old'!D64</f>
        <v>0</v>
      </c>
      <c r="E124" s="1738"/>
      <c r="F124" s="1738"/>
      <c r="G124" s="1594">
        <f>'BS old'!F64</f>
        <v>0</v>
      </c>
      <c r="H124" s="1595"/>
      <c r="I124" s="1598"/>
      <c r="J124" s="685"/>
    </row>
    <row r="125" spans="1:10" ht="27.95" customHeight="1" x14ac:dyDescent="0.25">
      <c r="A125" s="1678"/>
      <c r="B125" s="1625"/>
      <c r="C125" s="1634"/>
      <c r="D125" s="1597">
        <f>'BS old'!E64</f>
        <v>0</v>
      </c>
      <c r="E125" s="1597"/>
      <c r="F125" s="1597"/>
      <c r="G125" s="686"/>
      <c r="H125" s="1594">
        <f>'BS old'!G64</f>
        <v>0</v>
      </c>
      <c r="I125" s="1595"/>
      <c r="J125" s="1596"/>
    </row>
    <row r="126" spans="1:10" s="455" customFormat="1" ht="27.95" customHeight="1" x14ac:dyDescent="0.25">
      <c r="A126" s="1747" t="s">
        <v>616</v>
      </c>
      <c r="B126" s="1623" t="s">
        <v>1478</v>
      </c>
      <c r="C126" s="1637" t="s">
        <v>932</v>
      </c>
      <c r="D126" s="1597">
        <f>'BS old'!D65</f>
        <v>0</v>
      </c>
      <c r="E126" s="1597"/>
      <c r="F126" s="1597"/>
      <c r="G126" s="1594">
        <f>'BS old'!F65</f>
        <v>0</v>
      </c>
      <c r="H126" s="1595"/>
      <c r="I126" s="1598"/>
      <c r="J126" s="685"/>
    </row>
    <row r="127" spans="1:10" s="455" customFormat="1" ht="27.95" customHeight="1" x14ac:dyDescent="0.25">
      <c r="A127" s="1748"/>
      <c r="B127" s="1623"/>
      <c r="C127" s="1634"/>
      <c r="D127" s="1597">
        <f>'BS old'!E65</f>
        <v>0</v>
      </c>
      <c r="E127" s="1597"/>
      <c r="F127" s="1597"/>
      <c r="G127" s="650"/>
      <c r="H127" s="1594">
        <f>'BS old'!G65</f>
        <v>0</v>
      </c>
      <c r="I127" s="1595"/>
      <c r="J127" s="1596"/>
    </row>
    <row r="128" spans="1:10" ht="11.25" customHeight="1" x14ac:dyDescent="0.25">
      <c r="A128" s="1716" t="s">
        <v>1424</v>
      </c>
      <c r="B128" s="1718" t="s">
        <v>1425</v>
      </c>
      <c r="C128" s="1720" t="s">
        <v>1426</v>
      </c>
      <c r="D128" s="1601" t="s">
        <v>1427</v>
      </c>
      <c r="E128" s="1602"/>
      <c r="F128" s="1602"/>
      <c r="G128" s="1602"/>
      <c r="H128" s="1603"/>
      <c r="I128" s="1621" t="s">
        <v>1428</v>
      </c>
      <c r="J128" s="1622"/>
    </row>
    <row r="129" spans="1:10" ht="11.25" customHeight="1" x14ac:dyDescent="0.15">
      <c r="A129" s="1716"/>
      <c r="B129" s="1718"/>
      <c r="C129" s="1720"/>
      <c r="D129" s="1669">
        <v>1</v>
      </c>
      <c r="E129" s="1599" t="s">
        <v>1429</v>
      </c>
      <c r="F129" s="1617"/>
      <c r="G129" s="1604" t="s">
        <v>1430</v>
      </c>
      <c r="H129" s="1605"/>
      <c r="I129" s="1601"/>
      <c r="J129" s="1608"/>
    </row>
    <row r="130" spans="1:10" ht="11.25" customHeight="1" x14ac:dyDescent="0.25">
      <c r="A130" s="1667"/>
      <c r="B130" s="1666"/>
      <c r="C130" s="1675"/>
      <c r="D130" s="1721"/>
      <c r="E130" s="1599" t="s">
        <v>1431</v>
      </c>
      <c r="F130" s="1617"/>
      <c r="G130" s="1601"/>
      <c r="H130" s="1603"/>
      <c r="I130" s="1599" t="s">
        <v>1432</v>
      </c>
      <c r="J130" s="1600"/>
    </row>
    <row r="131" spans="1:10" s="524" customFormat="1" ht="27.95" customHeight="1" x14ac:dyDescent="0.25">
      <c r="A131" s="1727" t="s">
        <v>496</v>
      </c>
      <c r="B131" s="1680" t="s">
        <v>1479</v>
      </c>
      <c r="C131" s="1634" t="s">
        <v>620</v>
      </c>
      <c r="D131" s="1597">
        <f>'BS old'!D66</f>
        <v>0</v>
      </c>
      <c r="E131" s="1597"/>
      <c r="F131" s="1597"/>
      <c r="G131" s="1594">
        <f>'BS old'!F66</f>
        <v>0</v>
      </c>
      <c r="H131" s="1595"/>
      <c r="I131" s="1598"/>
      <c r="J131" s="525"/>
    </row>
    <row r="132" spans="1:10" s="524" customFormat="1" ht="27.95" customHeight="1" x14ac:dyDescent="0.25">
      <c r="A132" s="1679"/>
      <c r="B132" s="1623"/>
      <c r="C132" s="1634"/>
      <c r="D132" s="1597">
        <f>'BS old'!E66</f>
        <v>0</v>
      </c>
      <c r="E132" s="1597"/>
      <c r="F132" s="1597"/>
      <c r="G132" s="687"/>
      <c r="H132" s="1594">
        <f>'BS old'!G66</f>
        <v>0</v>
      </c>
      <c r="I132" s="1595"/>
      <c r="J132" s="1596"/>
    </row>
    <row r="133" spans="1:10" s="524" customFormat="1" ht="27.95" customHeight="1" x14ac:dyDescent="0.25">
      <c r="A133" s="1727" t="s">
        <v>499</v>
      </c>
      <c r="B133" s="1623" t="s">
        <v>1480</v>
      </c>
      <c r="C133" s="1634" t="s">
        <v>622</v>
      </c>
      <c r="D133" s="1597">
        <f>'BS old'!D67</f>
        <v>0</v>
      </c>
      <c r="E133" s="1597"/>
      <c r="F133" s="1597"/>
      <c r="G133" s="1594">
        <f>'BS old'!F67</f>
        <v>0</v>
      </c>
      <c r="H133" s="1595"/>
      <c r="I133" s="1598"/>
      <c r="J133" s="525"/>
    </row>
    <row r="134" spans="1:10" ht="27.95" customHeight="1" x14ac:dyDescent="0.25">
      <c r="A134" s="1679"/>
      <c r="B134" s="1623"/>
      <c r="C134" s="1634"/>
      <c r="D134" s="1597">
        <f>'BS old'!E67</f>
        <v>0</v>
      </c>
      <c r="E134" s="1597"/>
      <c r="F134" s="1597"/>
      <c r="G134" s="687"/>
      <c r="H134" s="1594">
        <f>'BS old'!G67</f>
        <v>0</v>
      </c>
      <c r="I134" s="1595"/>
      <c r="J134" s="1596"/>
    </row>
    <row r="135" spans="1:10" ht="27.95" customHeight="1" x14ac:dyDescent="0.25">
      <c r="A135" s="1727" t="s">
        <v>502</v>
      </c>
      <c r="B135" s="1623" t="s">
        <v>1481</v>
      </c>
      <c r="C135" s="1634" t="s">
        <v>624</v>
      </c>
      <c r="D135" s="1597">
        <f>'BS old'!D68</f>
        <v>0</v>
      </c>
      <c r="E135" s="1597"/>
      <c r="F135" s="1597"/>
      <c r="G135" s="1594">
        <f>'BS old'!F68</f>
        <v>0</v>
      </c>
      <c r="H135" s="1595"/>
      <c r="I135" s="1598"/>
      <c r="J135" s="685"/>
    </row>
    <row r="136" spans="1:10" ht="27.95" customHeight="1" x14ac:dyDescent="0.25">
      <c r="A136" s="1679"/>
      <c r="B136" s="1623"/>
      <c r="C136" s="1634"/>
      <c r="D136" s="1597">
        <f>'BS old'!E68</f>
        <v>0</v>
      </c>
      <c r="E136" s="1597"/>
      <c r="F136" s="1597"/>
      <c r="G136" s="687"/>
      <c r="H136" s="1594">
        <f>'BS old'!G68</f>
        <v>0</v>
      </c>
      <c r="I136" s="1595"/>
      <c r="J136" s="1596"/>
    </row>
    <row r="137" spans="1:10" ht="27.95" customHeight="1" x14ac:dyDescent="0.25">
      <c r="A137" s="1727" t="s">
        <v>505</v>
      </c>
      <c r="B137" s="1623" t="s">
        <v>1482</v>
      </c>
      <c r="C137" s="1634" t="s">
        <v>626</v>
      </c>
      <c r="D137" s="1597">
        <f>'BS old'!D69</f>
        <v>0</v>
      </c>
      <c r="E137" s="1597"/>
      <c r="F137" s="1597"/>
      <c r="G137" s="1594">
        <f>'BS old'!F69</f>
        <v>0</v>
      </c>
      <c r="H137" s="1595"/>
      <c r="I137" s="1598"/>
      <c r="J137" s="685"/>
    </row>
    <row r="138" spans="1:10" ht="27.95" customHeight="1" x14ac:dyDescent="0.25">
      <c r="A138" s="1679"/>
      <c r="B138" s="1623"/>
      <c r="C138" s="1634"/>
      <c r="D138" s="1597">
        <f>'BS old'!E69</f>
        <v>0</v>
      </c>
      <c r="E138" s="1597"/>
      <c r="F138" s="1597"/>
      <c r="G138" s="687"/>
      <c r="H138" s="1594">
        <f>'BS old'!G69</f>
        <v>0</v>
      </c>
      <c r="I138" s="1595"/>
      <c r="J138" s="1596"/>
    </row>
    <row r="139" spans="1:10" ht="27.95" customHeight="1" x14ac:dyDescent="0.25">
      <c r="A139" s="1725" t="s">
        <v>627</v>
      </c>
      <c r="B139" s="1625" t="s">
        <v>1483</v>
      </c>
      <c r="C139" s="1674" t="s">
        <v>629</v>
      </c>
      <c r="D139" s="1597">
        <f>'BS old'!D70</f>
        <v>0</v>
      </c>
      <c r="E139" s="1597"/>
      <c r="F139" s="1597"/>
      <c r="G139" s="1594">
        <f>'BS old'!F70</f>
        <v>0</v>
      </c>
      <c r="H139" s="1595"/>
      <c r="I139" s="1598"/>
      <c r="J139" s="685"/>
    </row>
    <row r="140" spans="1:10" ht="27.95" customHeight="1" x14ac:dyDescent="0.25">
      <c r="A140" s="1726"/>
      <c r="B140" s="1625"/>
      <c r="C140" s="1674"/>
      <c r="D140" s="1597">
        <f>'BS old'!E70</f>
        <v>0</v>
      </c>
      <c r="E140" s="1597"/>
      <c r="F140" s="1597"/>
      <c r="G140" s="687"/>
      <c r="H140" s="1594">
        <f>'BS old'!G70</f>
        <v>0</v>
      </c>
      <c r="I140" s="1595"/>
      <c r="J140" s="1596"/>
    </row>
    <row r="141" spans="1:10" ht="27.95" customHeight="1" x14ac:dyDescent="0.25">
      <c r="A141" s="1747" t="s">
        <v>630</v>
      </c>
      <c r="B141" s="1749" t="s">
        <v>1484</v>
      </c>
      <c r="C141" s="1634" t="s">
        <v>632</v>
      </c>
      <c r="D141" s="1597">
        <f>'BS old'!D71</f>
        <v>0</v>
      </c>
      <c r="E141" s="1597"/>
      <c r="F141" s="1597"/>
      <c r="G141" s="1594">
        <f>'BS old'!F71</f>
        <v>0</v>
      </c>
      <c r="H141" s="1595"/>
      <c r="I141" s="1598"/>
      <c r="J141" s="685"/>
    </row>
    <row r="142" spans="1:10" ht="27.95" customHeight="1" x14ac:dyDescent="0.25">
      <c r="A142" s="1748"/>
      <c r="B142" s="1623"/>
      <c r="C142" s="1634"/>
      <c r="D142" s="1597">
        <f>'BS old'!E71</f>
        <v>0</v>
      </c>
      <c r="E142" s="1597"/>
      <c r="F142" s="1597"/>
      <c r="G142" s="687"/>
      <c r="H142" s="1594">
        <f>'BS old'!G71</f>
        <v>0</v>
      </c>
      <c r="I142" s="1595"/>
      <c r="J142" s="1596"/>
    </row>
    <row r="143" spans="1:10" ht="27.95" customHeight="1" x14ac:dyDescent="0.25">
      <c r="A143" s="1727" t="s">
        <v>496</v>
      </c>
      <c r="B143" s="1749" t="s">
        <v>1485</v>
      </c>
      <c r="C143" s="1634" t="s">
        <v>634</v>
      </c>
      <c r="D143" s="1597">
        <f>'BS old'!D72</f>
        <v>0</v>
      </c>
      <c r="E143" s="1597"/>
      <c r="F143" s="1597"/>
      <c r="G143" s="1594">
        <f>'BS old'!F72</f>
        <v>0</v>
      </c>
      <c r="H143" s="1595"/>
      <c r="I143" s="1598"/>
      <c r="J143" s="685"/>
    </row>
    <row r="144" spans="1:10" s="455" customFormat="1" ht="27.95" customHeight="1" x14ac:dyDescent="0.25">
      <c r="A144" s="1679"/>
      <c r="B144" s="1623"/>
      <c r="C144" s="1634"/>
      <c r="D144" s="1597">
        <f>'BS old'!E72</f>
        <v>0</v>
      </c>
      <c r="E144" s="1597"/>
      <c r="F144" s="1597"/>
      <c r="G144" s="687"/>
      <c r="H144" s="1594">
        <f>'BS old'!G72</f>
        <v>0</v>
      </c>
      <c r="I144" s="1595"/>
      <c r="J144" s="1596"/>
    </row>
    <row r="145" spans="1:10" s="455" customFormat="1" ht="27.95" customHeight="1" x14ac:dyDescent="0.25">
      <c r="A145" s="1727" t="s">
        <v>499</v>
      </c>
      <c r="B145" s="1749" t="s">
        <v>1486</v>
      </c>
      <c r="C145" s="1634" t="s">
        <v>636</v>
      </c>
      <c r="D145" s="1597">
        <f>'BS old'!D73</f>
        <v>0</v>
      </c>
      <c r="E145" s="1597"/>
      <c r="F145" s="1597"/>
      <c r="G145" s="1594">
        <f>'BS old'!F73</f>
        <v>0</v>
      </c>
      <c r="H145" s="1595"/>
      <c r="I145" s="1598"/>
      <c r="J145" s="685"/>
    </row>
    <row r="146" spans="1:10" ht="27.95" customHeight="1" x14ac:dyDescent="0.25">
      <c r="A146" s="1679"/>
      <c r="B146" s="1623"/>
      <c r="C146" s="1634"/>
      <c r="D146" s="1597">
        <f>'BS old'!E73</f>
        <v>0</v>
      </c>
      <c r="E146" s="1597"/>
      <c r="F146" s="1597"/>
      <c r="G146" s="687"/>
      <c r="H146" s="1594">
        <f>'BS old'!G73</f>
        <v>0</v>
      </c>
      <c r="I146" s="1595"/>
      <c r="J146" s="1596"/>
    </row>
    <row r="147" spans="1:10" ht="27.95" customHeight="1" x14ac:dyDescent="0.25">
      <c r="A147" s="1727" t="s">
        <v>502</v>
      </c>
      <c r="B147" s="1749" t="s">
        <v>1487</v>
      </c>
      <c r="C147" s="1634" t="s">
        <v>638</v>
      </c>
      <c r="D147" s="1597">
        <f>'BS old'!D74</f>
        <v>0</v>
      </c>
      <c r="E147" s="1597"/>
      <c r="F147" s="1597"/>
      <c r="G147" s="1594">
        <f>'BS old'!F74</f>
        <v>0</v>
      </c>
      <c r="H147" s="1595"/>
      <c r="I147" s="1598"/>
      <c r="J147" s="685"/>
    </row>
    <row r="148" spans="1:10" s="520" customFormat="1" ht="27.95" customHeight="1" x14ac:dyDescent="0.2">
      <c r="A148" s="1679"/>
      <c r="B148" s="1623"/>
      <c r="C148" s="1634"/>
      <c r="D148" s="1597">
        <f>'BS old'!E74</f>
        <v>0</v>
      </c>
      <c r="E148" s="1597"/>
      <c r="F148" s="1597"/>
      <c r="G148" s="650"/>
      <c r="H148" s="1594">
        <f>'BS old'!G74</f>
        <v>0</v>
      </c>
      <c r="I148" s="1595"/>
      <c r="J148" s="1596"/>
    </row>
    <row r="149" spans="1:10" s="520" customFormat="1" ht="30" customHeight="1" x14ac:dyDescent="0.2">
      <c r="A149" s="642" t="s">
        <v>1424</v>
      </c>
      <c r="B149" s="1750" t="s">
        <v>1488</v>
      </c>
      <c r="C149" s="1751"/>
      <c r="D149" s="1751"/>
      <c r="E149" s="1752"/>
      <c r="F149" s="648" t="s">
        <v>1426</v>
      </c>
      <c r="G149" s="1601" t="s">
        <v>1489</v>
      </c>
      <c r="H149" s="1603"/>
      <c r="I149" s="1601" t="s">
        <v>1490</v>
      </c>
      <c r="J149" s="1608"/>
    </row>
    <row r="150" spans="1:10" s="520" customFormat="1" ht="27.75" customHeight="1" x14ac:dyDescent="0.2">
      <c r="A150" s="521"/>
      <c r="B150" s="1753" t="s">
        <v>1491</v>
      </c>
      <c r="C150" s="1754"/>
      <c r="D150" s="1754"/>
      <c r="E150" s="1755"/>
      <c r="F150" s="652" t="s">
        <v>645</v>
      </c>
      <c r="G150" s="1594">
        <f>'BS old'!D81</f>
        <v>0</v>
      </c>
      <c r="H150" s="1598"/>
      <c r="I150" s="1594">
        <f>'BS old'!E81</f>
        <v>0</v>
      </c>
      <c r="J150" s="1596"/>
    </row>
    <row r="151" spans="1:10" s="520" customFormat="1" ht="27.75" customHeight="1" x14ac:dyDescent="0.2">
      <c r="A151" s="653" t="s">
        <v>487</v>
      </c>
      <c r="B151" s="1753" t="s">
        <v>1492</v>
      </c>
      <c r="C151" s="1754"/>
      <c r="D151" s="1754"/>
      <c r="E151" s="1755"/>
      <c r="F151" s="652" t="s">
        <v>647</v>
      </c>
      <c r="G151" s="1594">
        <f>'BS old'!D82</f>
        <v>0</v>
      </c>
      <c r="H151" s="1598"/>
      <c r="I151" s="1594">
        <f>'BS old'!E82</f>
        <v>0</v>
      </c>
      <c r="J151" s="1596"/>
    </row>
    <row r="152" spans="1:10" ht="27.75" customHeight="1" x14ac:dyDescent="0.25">
      <c r="A152" s="653" t="s">
        <v>490</v>
      </c>
      <c r="B152" s="1753" t="s">
        <v>648</v>
      </c>
      <c r="C152" s="1754"/>
      <c r="D152" s="1754"/>
      <c r="E152" s="1755"/>
      <c r="F152" s="652" t="s">
        <v>649</v>
      </c>
      <c r="G152" s="1594">
        <f>'BS old'!D83</f>
        <v>0</v>
      </c>
      <c r="H152" s="1598"/>
      <c r="I152" s="1594">
        <f>'BS old'!E83</f>
        <v>0</v>
      </c>
      <c r="J152" s="1596"/>
    </row>
    <row r="153" spans="1:10" s="455" customFormat="1" ht="27.75" customHeight="1" x14ac:dyDescent="0.25">
      <c r="A153" s="651" t="s">
        <v>493</v>
      </c>
      <c r="B153" s="1756" t="s">
        <v>650</v>
      </c>
      <c r="C153" s="1757"/>
      <c r="D153" s="1757"/>
      <c r="E153" s="1758"/>
      <c r="F153" s="646" t="s">
        <v>651</v>
      </c>
      <c r="G153" s="1594">
        <f>'BS old'!D84</f>
        <v>0</v>
      </c>
      <c r="H153" s="1598"/>
      <c r="I153" s="1594">
        <f>'BS old'!E84</f>
        <v>0</v>
      </c>
      <c r="J153" s="1596"/>
    </row>
    <row r="154" spans="1:10" s="455" customFormat="1" ht="27.75" customHeight="1" x14ac:dyDescent="0.25">
      <c r="A154" s="644" t="s">
        <v>496</v>
      </c>
      <c r="B154" s="1756" t="s">
        <v>652</v>
      </c>
      <c r="C154" s="1757"/>
      <c r="D154" s="1757"/>
      <c r="E154" s="1758"/>
      <c r="F154" s="646" t="s">
        <v>653</v>
      </c>
      <c r="G154" s="1594">
        <f>'BS old'!D85</f>
        <v>0</v>
      </c>
      <c r="H154" s="1598"/>
      <c r="I154" s="1594">
        <f>'BS old'!E85</f>
        <v>0</v>
      </c>
      <c r="J154" s="1596"/>
    </row>
    <row r="155" spans="1:10" s="455" customFormat="1" ht="27.75" customHeight="1" x14ac:dyDescent="0.25">
      <c r="A155" s="644" t="s">
        <v>499</v>
      </c>
      <c r="B155" s="1756" t="s">
        <v>654</v>
      </c>
      <c r="C155" s="1757"/>
      <c r="D155" s="1757"/>
      <c r="E155" s="1758"/>
      <c r="F155" s="646" t="s">
        <v>655</v>
      </c>
      <c r="G155" s="1594">
        <f>'BS old'!D86</f>
        <v>0</v>
      </c>
      <c r="H155" s="1598"/>
      <c r="I155" s="1594">
        <f>'BS old'!E86</f>
        <v>0</v>
      </c>
      <c r="J155" s="1596"/>
    </row>
    <row r="156" spans="1:10" ht="27.75" customHeight="1" x14ac:dyDescent="0.25">
      <c r="A156" s="644" t="s">
        <v>502</v>
      </c>
      <c r="B156" s="1756" t="s">
        <v>656</v>
      </c>
      <c r="C156" s="1757"/>
      <c r="D156" s="1757"/>
      <c r="E156" s="1758"/>
      <c r="F156" s="646" t="s">
        <v>657</v>
      </c>
      <c r="G156" s="1594">
        <f>'BS old'!D87</f>
        <v>0</v>
      </c>
      <c r="H156" s="1598"/>
      <c r="I156" s="1594">
        <f>'BS old'!E87</f>
        <v>0</v>
      </c>
      <c r="J156" s="1596"/>
    </row>
    <row r="157" spans="1:10" ht="27.75" customHeight="1" x14ac:dyDescent="0.25">
      <c r="A157" s="653" t="s">
        <v>514</v>
      </c>
      <c r="B157" s="1753" t="s">
        <v>658</v>
      </c>
      <c r="C157" s="1754"/>
      <c r="D157" s="1754"/>
      <c r="E157" s="1755"/>
      <c r="F157" s="652" t="s">
        <v>659</v>
      </c>
      <c r="G157" s="1594">
        <f>'BS old'!D88</f>
        <v>0</v>
      </c>
      <c r="H157" s="1598"/>
      <c r="I157" s="1594">
        <f>'BS old'!E88</f>
        <v>0</v>
      </c>
      <c r="J157" s="1596"/>
    </row>
    <row r="158" spans="1:10" ht="27.75" customHeight="1" x14ac:dyDescent="0.25">
      <c r="A158" s="651" t="s">
        <v>517</v>
      </c>
      <c r="B158" s="1756" t="s">
        <v>660</v>
      </c>
      <c r="C158" s="1757"/>
      <c r="D158" s="1757"/>
      <c r="E158" s="1758"/>
      <c r="F158" s="646" t="s">
        <v>661</v>
      </c>
      <c r="G158" s="1594">
        <f>'BS old'!D89</f>
        <v>0</v>
      </c>
      <c r="H158" s="1598"/>
      <c r="I158" s="1594">
        <f>'BS old'!E89</f>
        <v>0</v>
      </c>
      <c r="J158" s="1596"/>
    </row>
    <row r="159" spans="1:10" ht="27.75" customHeight="1" x14ac:dyDescent="0.25">
      <c r="A159" s="644" t="s">
        <v>496</v>
      </c>
      <c r="B159" s="1756" t="s">
        <v>662</v>
      </c>
      <c r="C159" s="1757"/>
      <c r="D159" s="1757"/>
      <c r="E159" s="1758"/>
      <c r="F159" s="646" t="s">
        <v>663</v>
      </c>
      <c r="G159" s="1594">
        <f>'BS old'!D90</f>
        <v>0</v>
      </c>
      <c r="H159" s="1598"/>
      <c r="I159" s="1594">
        <f>'BS old'!E90</f>
        <v>0</v>
      </c>
      <c r="J159" s="1596"/>
    </row>
    <row r="160" spans="1:10" s="455" customFormat="1" ht="27.75" customHeight="1" x14ac:dyDescent="0.25">
      <c r="A160" s="644" t="s">
        <v>499</v>
      </c>
      <c r="B160" s="1756" t="s">
        <v>664</v>
      </c>
      <c r="C160" s="1757"/>
      <c r="D160" s="1757"/>
      <c r="E160" s="1758"/>
      <c r="F160" s="646" t="s">
        <v>665</v>
      </c>
      <c r="G160" s="1594">
        <f>'BS old'!D91</f>
        <v>0</v>
      </c>
      <c r="H160" s="1598"/>
      <c r="I160" s="1594">
        <f>'BS old'!E91</f>
        <v>0</v>
      </c>
      <c r="J160" s="1596"/>
    </row>
    <row r="161" spans="1:10" ht="27.75" customHeight="1" x14ac:dyDescent="0.25">
      <c r="A161" s="644" t="s">
        <v>502</v>
      </c>
      <c r="B161" s="1756" t="s">
        <v>1493</v>
      </c>
      <c r="C161" s="1757"/>
      <c r="D161" s="1757"/>
      <c r="E161" s="1758"/>
      <c r="F161" s="646" t="s">
        <v>667</v>
      </c>
      <c r="G161" s="1594">
        <f>'BS old'!D92</f>
        <v>0</v>
      </c>
      <c r="H161" s="1598"/>
      <c r="I161" s="1594">
        <f>'BS old'!E92</f>
        <v>0</v>
      </c>
      <c r="J161" s="1596"/>
    </row>
    <row r="162" spans="1:10" ht="27.75" customHeight="1" x14ac:dyDescent="0.25">
      <c r="A162" s="644" t="s">
        <v>505</v>
      </c>
      <c r="B162" s="1756" t="s">
        <v>668</v>
      </c>
      <c r="C162" s="1757"/>
      <c r="D162" s="1757"/>
      <c r="E162" s="1758"/>
      <c r="F162" s="646" t="s">
        <v>669</v>
      </c>
      <c r="G162" s="1594">
        <f>'BS old'!D93</f>
        <v>0</v>
      </c>
      <c r="H162" s="1598"/>
      <c r="I162" s="1594">
        <f>'BS old'!E93</f>
        <v>0</v>
      </c>
      <c r="J162" s="1596"/>
    </row>
    <row r="163" spans="1:10" ht="27.75" customHeight="1" x14ac:dyDescent="0.25">
      <c r="A163" s="644" t="s">
        <v>508</v>
      </c>
      <c r="B163" s="1756" t="s">
        <v>670</v>
      </c>
      <c r="C163" s="1757"/>
      <c r="D163" s="1757"/>
      <c r="E163" s="1758"/>
      <c r="F163" s="646" t="s">
        <v>671</v>
      </c>
      <c r="G163" s="1594">
        <f>'BS old'!D94</f>
        <v>0</v>
      </c>
      <c r="H163" s="1598"/>
      <c r="I163" s="1594">
        <f>'BS old'!E94</f>
        <v>0</v>
      </c>
      <c r="J163" s="1596"/>
    </row>
    <row r="164" spans="1:10" ht="27.75" customHeight="1" x14ac:dyDescent="0.25">
      <c r="A164" s="653" t="s">
        <v>538</v>
      </c>
      <c r="B164" s="1753" t="s">
        <v>672</v>
      </c>
      <c r="C164" s="1754"/>
      <c r="D164" s="1754"/>
      <c r="E164" s="1755"/>
      <c r="F164" s="652" t="s">
        <v>673</v>
      </c>
      <c r="G164" s="1594">
        <f>'BS old'!D95</f>
        <v>0</v>
      </c>
      <c r="H164" s="1598"/>
      <c r="I164" s="1594">
        <f>'BS old'!E95</f>
        <v>0</v>
      </c>
      <c r="J164" s="1596"/>
    </row>
    <row r="165" spans="1:10" ht="27.75" customHeight="1" x14ac:dyDescent="0.25">
      <c r="A165" s="644" t="s">
        <v>541</v>
      </c>
      <c r="B165" s="1756" t="s">
        <v>674</v>
      </c>
      <c r="C165" s="1757"/>
      <c r="D165" s="1757"/>
      <c r="E165" s="1758"/>
      <c r="F165" s="646" t="s">
        <v>675</v>
      </c>
      <c r="G165" s="1594">
        <f>'BS old'!D96</f>
        <v>0</v>
      </c>
      <c r="H165" s="1598"/>
      <c r="I165" s="1594">
        <f>'BS old'!E96</f>
        <v>0</v>
      </c>
      <c r="J165" s="1596"/>
    </row>
    <row r="166" spans="1:10" ht="27.75" customHeight="1" x14ac:dyDescent="0.25">
      <c r="A166" s="644" t="s">
        <v>496</v>
      </c>
      <c r="B166" s="1756" t="s">
        <v>676</v>
      </c>
      <c r="C166" s="1757"/>
      <c r="D166" s="1757"/>
      <c r="E166" s="1758"/>
      <c r="F166" s="646" t="s">
        <v>677</v>
      </c>
      <c r="G166" s="1594">
        <f>'BS old'!D97</f>
        <v>0</v>
      </c>
      <c r="H166" s="1598"/>
      <c r="I166" s="1594">
        <f>'BS old'!E97</f>
        <v>0</v>
      </c>
      <c r="J166" s="1596"/>
    </row>
    <row r="167" spans="1:10" s="455" customFormat="1" ht="27.75" customHeight="1" x14ac:dyDescent="0.25">
      <c r="A167" s="644" t="s">
        <v>499</v>
      </c>
      <c r="B167" s="1756" t="s">
        <v>678</v>
      </c>
      <c r="C167" s="1757"/>
      <c r="D167" s="1757"/>
      <c r="E167" s="1758"/>
      <c r="F167" s="646" t="s">
        <v>679</v>
      </c>
      <c r="G167" s="1594">
        <f>'BS old'!D98</f>
        <v>0</v>
      </c>
      <c r="H167" s="1598"/>
      <c r="I167" s="1594">
        <f>'BS old'!E98</f>
        <v>0</v>
      </c>
      <c r="J167" s="1596"/>
    </row>
    <row r="168" spans="1:10" ht="27.75" customHeight="1" x14ac:dyDescent="0.25">
      <c r="A168" s="653" t="s">
        <v>680</v>
      </c>
      <c r="B168" s="1753" t="s">
        <v>681</v>
      </c>
      <c r="C168" s="1754"/>
      <c r="D168" s="1754"/>
      <c r="E168" s="1755"/>
      <c r="F168" s="652" t="s">
        <v>682</v>
      </c>
      <c r="G168" s="1594">
        <f>'BS old'!D99</f>
        <v>0</v>
      </c>
      <c r="H168" s="1598"/>
      <c r="I168" s="1594">
        <f>'BS old'!E99</f>
        <v>0</v>
      </c>
      <c r="J168" s="1596"/>
    </row>
    <row r="169" spans="1:10" ht="27.75" customHeight="1" x14ac:dyDescent="0.25">
      <c r="A169" s="519" t="s">
        <v>683</v>
      </c>
      <c r="B169" s="1756" t="s">
        <v>684</v>
      </c>
      <c r="C169" s="1757"/>
      <c r="D169" s="1757"/>
      <c r="E169" s="1758"/>
      <c r="F169" s="646" t="s">
        <v>685</v>
      </c>
      <c r="G169" s="1594">
        <f>'BS old'!D100</f>
        <v>0</v>
      </c>
      <c r="H169" s="1598"/>
      <c r="I169" s="1594">
        <f>'BS old'!E100</f>
        <v>0</v>
      </c>
      <c r="J169" s="1596"/>
    </row>
    <row r="170" spans="1:10" ht="27.75" customHeight="1" x14ac:dyDescent="0.25">
      <c r="A170" s="644" t="s">
        <v>496</v>
      </c>
      <c r="B170" s="1756" t="s">
        <v>686</v>
      </c>
      <c r="C170" s="1757"/>
      <c r="D170" s="1757"/>
      <c r="E170" s="1758"/>
      <c r="F170" s="646" t="s">
        <v>687</v>
      </c>
      <c r="G170" s="1594">
        <f>'BS old'!D101</f>
        <v>0</v>
      </c>
      <c r="H170" s="1598"/>
      <c r="I170" s="1594">
        <f>'BS old'!E101</f>
        <v>0</v>
      </c>
      <c r="J170" s="1596"/>
    </row>
    <row r="171" spans="1:10" s="455" customFormat="1" ht="31.5" customHeight="1" x14ac:dyDescent="0.25">
      <c r="A171" s="653" t="s">
        <v>688</v>
      </c>
      <c r="B171" s="1753" t="s">
        <v>1834</v>
      </c>
      <c r="C171" s="1754"/>
      <c r="D171" s="1754"/>
      <c r="E171" s="1755"/>
      <c r="F171" s="652" t="s">
        <v>690</v>
      </c>
      <c r="G171" s="1594">
        <f>'BS old'!D102</f>
        <v>0</v>
      </c>
      <c r="H171" s="1598"/>
      <c r="I171" s="1594">
        <f>'BS old'!E102</f>
        <v>0</v>
      </c>
      <c r="J171" s="1596"/>
    </row>
    <row r="172" spans="1:10" ht="27.75" customHeight="1" x14ac:dyDescent="0.25">
      <c r="A172" s="653" t="s">
        <v>558</v>
      </c>
      <c r="B172" s="1753" t="s">
        <v>691</v>
      </c>
      <c r="C172" s="1754"/>
      <c r="D172" s="1754"/>
      <c r="E172" s="1755"/>
      <c r="F172" s="652" t="s">
        <v>692</v>
      </c>
      <c r="G172" s="1594">
        <f>'BS old'!D103</f>
        <v>0</v>
      </c>
      <c r="H172" s="1598"/>
      <c r="I172" s="1594">
        <f>'BS old'!E103</f>
        <v>0</v>
      </c>
      <c r="J172" s="1596"/>
    </row>
    <row r="173" spans="1:10" ht="27.75" customHeight="1" x14ac:dyDescent="0.25">
      <c r="A173" s="653" t="s">
        <v>561</v>
      </c>
      <c r="B173" s="1753" t="s">
        <v>693</v>
      </c>
      <c r="C173" s="1754"/>
      <c r="D173" s="1754"/>
      <c r="E173" s="1755"/>
      <c r="F173" s="652" t="s">
        <v>694</v>
      </c>
      <c r="G173" s="1594">
        <f>'BS old'!D104</f>
        <v>0</v>
      </c>
      <c r="H173" s="1598"/>
      <c r="I173" s="1594">
        <f>'BS old'!E104</f>
        <v>0</v>
      </c>
      <c r="J173" s="1596"/>
    </row>
    <row r="174" spans="1:10" s="455" customFormat="1" ht="27.75" customHeight="1" x14ac:dyDescent="0.25">
      <c r="A174" s="651" t="s">
        <v>564</v>
      </c>
      <c r="B174" s="1756" t="s">
        <v>695</v>
      </c>
      <c r="C174" s="1757"/>
      <c r="D174" s="1757"/>
      <c r="E174" s="1758"/>
      <c r="F174" s="646" t="s">
        <v>696</v>
      </c>
      <c r="G174" s="1594">
        <f>'BS old'!D105</f>
        <v>0</v>
      </c>
      <c r="H174" s="1598"/>
      <c r="I174" s="1594">
        <f>'BS old'!E105</f>
        <v>0</v>
      </c>
      <c r="J174" s="1596"/>
    </row>
    <row r="175" spans="1:10" s="455" customFormat="1" ht="27.75" customHeight="1" x14ac:dyDescent="0.25">
      <c r="A175" s="644" t="s">
        <v>496</v>
      </c>
      <c r="B175" s="1756" t="s">
        <v>697</v>
      </c>
      <c r="C175" s="1757"/>
      <c r="D175" s="1757"/>
      <c r="E175" s="1758"/>
      <c r="F175" s="646" t="s">
        <v>698</v>
      </c>
      <c r="G175" s="1594">
        <f>'BS old'!D106</f>
        <v>0</v>
      </c>
      <c r="H175" s="1598"/>
      <c r="I175" s="1594">
        <f>'BS old'!E106</f>
        <v>0</v>
      </c>
      <c r="J175" s="1596"/>
    </row>
    <row r="176" spans="1:10" s="455" customFormat="1" ht="27.75" customHeight="1" x14ac:dyDescent="0.25">
      <c r="A176" s="644" t="s">
        <v>499</v>
      </c>
      <c r="B176" s="1756" t="s">
        <v>699</v>
      </c>
      <c r="C176" s="1757"/>
      <c r="D176" s="1757"/>
      <c r="E176" s="1758"/>
      <c r="F176" s="646" t="s">
        <v>700</v>
      </c>
      <c r="G176" s="1594">
        <f>'BS old'!D107</f>
        <v>0</v>
      </c>
      <c r="H176" s="1598"/>
      <c r="I176" s="1594">
        <f>'BS old'!E107</f>
        <v>0</v>
      </c>
      <c r="J176" s="1596"/>
    </row>
    <row r="177" spans="1:10" ht="27.75" customHeight="1" x14ac:dyDescent="0.25">
      <c r="A177" s="644" t="s">
        <v>502</v>
      </c>
      <c r="B177" s="1756" t="s">
        <v>701</v>
      </c>
      <c r="C177" s="1757"/>
      <c r="D177" s="1757"/>
      <c r="E177" s="1758"/>
      <c r="F177" s="646" t="s">
        <v>702</v>
      </c>
      <c r="G177" s="1594">
        <f>'BS old'!D108</f>
        <v>0</v>
      </c>
      <c r="H177" s="1598"/>
      <c r="I177" s="1594">
        <f>'BS old'!E108</f>
        <v>0</v>
      </c>
      <c r="J177" s="1596"/>
    </row>
    <row r="178" spans="1:10" ht="25.5" customHeight="1" thickBot="1" x14ac:dyDescent="0.3">
      <c r="A178" s="517" t="s">
        <v>577</v>
      </c>
      <c r="B178" s="1753" t="s">
        <v>703</v>
      </c>
      <c r="C178" s="1754"/>
      <c r="D178" s="1754"/>
      <c r="E178" s="1755"/>
      <c r="F178" s="516" t="s">
        <v>704</v>
      </c>
      <c r="G178" s="1759">
        <f>'BS old'!D109</f>
        <v>0</v>
      </c>
      <c r="H178" s="1760"/>
      <c r="I178" s="1759">
        <f>'BS old'!E109</f>
        <v>0</v>
      </c>
      <c r="J178" s="1761"/>
    </row>
    <row r="179" spans="1:10" ht="30" customHeight="1" x14ac:dyDescent="0.25">
      <c r="A179" s="642" t="s">
        <v>1424</v>
      </c>
      <c r="B179" s="1750" t="s">
        <v>1488</v>
      </c>
      <c r="C179" s="1751"/>
      <c r="D179" s="1751"/>
      <c r="E179" s="1752"/>
      <c r="F179" s="648" t="s">
        <v>1426</v>
      </c>
      <c r="G179" s="1601" t="s">
        <v>1489</v>
      </c>
      <c r="H179" s="1603"/>
      <c r="I179" s="1601" t="s">
        <v>1490</v>
      </c>
      <c r="J179" s="1608"/>
    </row>
    <row r="180" spans="1:10" ht="27.75" customHeight="1" x14ac:dyDescent="0.25">
      <c r="A180" s="651" t="s">
        <v>580</v>
      </c>
      <c r="B180" s="1753" t="s">
        <v>705</v>
      </c>
      <c r="C180" s="1754"/>
      <c r="D180" s="1754"/>
      <c r="E180" s="1755"/>
      <c r="F180" s="646" t="s">
        <v>706</v>
      </c>
      <c r="G180" s="1594">
        <f>'BS old'!D110</f>
        <v>0</v>
      </c>
      <c r="H180" s="1598"/>
      <c r="I180" s="1594">
        <f>'BS old'!E110</f>
        <v>0</v>
      </c>
      <c r="J180" s="1596"/>
    </row>
    <row r="181" spans="1:10" ht="27.75" customHeight="1" x14ac:dyDescent="0.25">
      <c r="A181" s="644" t="s">
        <v>496</v>
      </c>
      <c r="B181" s="1756" t="s">
        <v>583</v>
      </c>
      <c r="C181" s="1757"/>
      <c r="D181" s="1757"/>
      <c r="E181" s="1758"/>
      <c r="F181" s="646" t="s">
        <v>707</v>
      </c>
      <c r="G181" s="1594">
        <f>'BS old'!D111</f>
        <v>0</v>
      </c>
      <c r="H181" s="1598"/>
      <c r="I181" s="1594">
        <f>'BS old'!E111</f>
        <v>0</v>
      </c>
      <c r="J181" s="1596"/>
    </row>
    <row r="182" spans="1:10" s="455" customFormat="1" ht="27.75" customHeight="1" x14ac:dyDescent="0.25">
      <c r="A182" s="644" t="s">
        <v>499</v>
      </c>
      <c r="B182" s="1756" t="s">
        <v>708</v>
      </c>
      <c r="C182" s="1757"/>
      <c r="D182" s="1757"/>
      <c r="E182" s="1758"/>
      <c r="F182" s="646" t="s">
        <v>709</v>
      </c>
      <c r="G182" s="1594">
        <f>'BS old'!D112</f>
        <v>0</v>
      </c>
      <c r="H182" s="1598"/>
      <c r="I182" s="1594">
        <f>'BS old'!E112</f>
        <v>0</v>
      </c>
      <c r="J182" s="1596"/>
    </row>
    <row r="183" spans="1:10" ht="27.75" customHeight="1" x14ac:dyDescent="0.25">
      <c r="A183" s="644" t="s">
        <v>502</v>
      </c>
      <c r="B183" s="1756" t="s">
        <v>710</v>
      </c>
      <c r="C183" s="1757"/>
      <c r="D183" s="1757"/>
      <c r="E183" s="1758"/>
      <c r="F183" s="646" t="s">
        <v>711</v>
      </c>
      <c r="G183" s="1594">
        <f>'BS old'!D113</f>
        <v>0</v>
      </c>
      <c r="H183" s="1598"/>
      <c r="I183" s="1594">
        <f>'BS old'!E113</f>
        <v>0</v>
      </c>
      <c r="J183" s="1596"/>
    </row>
    <row r="184" spans="1:10" ht="27.75" customHeight="1" x14ac:dyDescent="0.25">
      <c r="A184" s="644" t="s">
        <v>505</v>
      </c>
      <c r="B184" s="1756" t="s">
        <v>712</v>
      </c>
      <c r="C184" s="1757"/>
      <c r="D184" s="1757"/>
      <c r="E184" s="1758"/>
      <c r="F184" s="646" t="s">
        <v>713</v>
      </c>
      <c r="G184" s="1594">
        <f>'BS old'!D114</f>
        <v>0</v>
      </c>
      <c r="H184" s="1598"/>
      <c r="I184" s="1594">
        <f>'BS old'!E114</f>
        <v>0</v>
      </c>
      <c r="J184" s="1596"/>
    </row>
    <row r="185" spans="1:10" ht="27.75" customHeight="1" x14ac:dyDescent="0.25">
      <c r="A185" s="644" t="s">
        <v>508</v>
      </c>
      <c r="B185" s="1756" t="s">
        <v>1835</v>
      </c>
      <c r="C185" s="1757"/>
      <c r="D185" s="1757"/>
      <c r="E185" s="1758"/>
      <c r="F185" s="646" t="s">
        <v>715</v>
      </c>
      <c r="G185" s="1594">
        <f>'BS old'!D115</f>
        <v>0</v>
      </c>
      <c r="H185" s="1598"/>
      <c r="I185" s="1594">
        <f>'BS old'!E115</f>
        <v>0</v>
      </c>
      <c r="J185" s="1596"/>
    </row>
    <row r="186" spans="1:10" ht="27.75" customHeight="1" x14ac:dyDescent="0.25">
      <c r="A186" s="644" t="s">
        <v>511</v>
      </c>
      <c r="B186" s="1756" t="s">
        <v>716</v>
      </c>
      <c r="C186" s="1757"/>
      <c r="D186" s="1757"/>
      <c r="E186" s="1758"/>
      <c r="F186" s="646" t="s">
        <v>717</v>
      </c>
      <c r="G186" s="1594">
        <f>'BS old'!D116</f>
        <v>0</v>
      </c>
      <c r="H186" s="1598"/>
      <c r="I186" s="1594">
        <f>'BS old'!E116</f>
        <v>0</v>
      </c>
      <c r="J186" s="1596"/>
    </row>
    <row r="187" spans="1:10" ht="27.75" customHeight="1" x14ac:dyDescent="0.25">
      <c r="A187" s="644" t="s">
        <v>532</v>
      </c>
      <c r="B187" s="1756" t="s">
        <v>718</v>
      </c>
      <c r="C187" s="1757"/>
      <c r="D187" s="1757"/>
      <c r="E187" s="1758"/>
      <c r="F187" s="646" t="s">
        <v>719</v>
      </c>
      <c r="G187" s="1594">
        <f>'BS old'!D117</f>
        <v>0</v>
      </c>
      <c r="H187" s="1598"/>
      <c r="I187" s="1594">
        <f>'BS old'!E117</f>
        <v>0</v>
      </c>
      <c r="J187" s="1596"/>
    </row>
    <row r="188" spans="1:10" ht="27.75" customHeight="1" x14ac:dyDescent="0.25">
      <c r="A188" s="644" t="s">
        <v>535</v>
      </c>
      <c r="B188" s="1756" t="s">
        <v>720</v>
      </c>
      <c r="C188" s="1757"/>
      <c r="D188" s="1757"/>
      <c r="E188" s="1758"/>
      <c r="F188" s="646" t="s">
        <v>721</v>
      </c>
      <c r="G188" s="1594">
        <f>'BS old'!D118</f>
        <v>0</v>
      </c>
      <c r="H188" s="1598"/>
      <c r="I188" s="1594">
        <f>'BS old'!E118</f>
        <v>0</v>
      </c>
      <c r="J188" s="1596"/>
    </row>
    <row r="189" spans="1:10" ht="27.75" customHeight="1" x14ac:dyDescent="0.25">
      <c r="A189" s="644" t="s">
        <v>722</v>
      </c>
      <c r="B189" s="1756" t="s">
        <v>1494</v>
      </c>
      <c r="C189" s="1757"/>
      <c r="D189" s="1757"/>
      <c r="E189" s="1758"/>
      <c r="F189" s="646" t="s">
        <v>724</v>
      </c>
      <c r="G189" s="1594">
        <f>'BS old'!D119</f>
        <v>0</v>
      </c>
      <c r="H189" s="1598"/>
      <c r="I189" s="1594">
        <f>'BS old'!E119</f>
        <v>0</v>
      </c>
      <c r="J189" s="1596"/>
    </row>
    <row r="190" spans="1:10" ht="27.75" customHeight="1" x14ac:dyDescent="0.25">
      <c r="A190" s="644" t="s">
        <v>725</v>
      </c>
      <c r="B190" s="1756" t="s">
        <v>726</v>
      </c>
      <c r="C190" s="1757"/>
      <c r="D190" s="1757"/>
      <c r="E190" s="1758"/>
      <c r="F190" s="646" t="s">
        <v>727</v>
      </c>
      <c r="G190" s="1594">
        <f>'BS old'!D120</f>
        <v>0</v>
      </c>
      <c r="H190" s="1598"/>
      <c r="I190" s="1594">
        <f>'BS old'!E120</f>
        <v>0</v>
      </c>
      <c r="J190" s="1596"/>
    </row>
    <row r="191" spans="1:10" ht="27.75" customHeight="1" x14ac:dyDescent="0.25">
      <c r="A191" s="653" t="s">
        <v>595</v>
      </c>
      <c r="B191" s="1753" t="s">
        <v>728</v>
      </c>
      <c r="C191" s="1754"/>
      <c r="D191" s="1754"/>
      <c r="E191" s="1755"/>
      <c r="F191" s="646" t="s">
        <v>729</v>
      </c>
      <c r="G191" s="1594">
        <f>'BS old'!D121</f>
        <v>0</v>
      </c>
      <c r="H191" s="1598"/>
      <c r="I191" s="1594">
        <f>'BS old'!E121</f>
        <v>0</v>
      </c>
      <c r="J191" s="1596"/>
    </row>
    <row r="192" spans="1:10" ht="27.75" customHeight="1" x14ac:dyDescent="0.25">
      <c r="A192" s="644" t="s">
        <v>598</v>
      </c>
      <c r="B192" s="1756" t="s">
        <v>1495</v>
      </c>
      <c r="C192" s="1757"/>
      <c r="D192" s="1757"/>
      <c r="E192" s="1758"/>
      <c r="F192" s="646" t="s">
        <v>731</v>
      </c>
      <c r="G192" s="1594">
        <f>'BS old'!D122</f>
        <v>0</v>
      </c>
      <c r="H192" s="1598"/>
      <c r="I192" s="1594">
        <f>'BS old'!E122</f>
        <v>0</v>
      </c>
      <c r="J192" s="1596"/>
    </row>
    <row r="193" spans="1:10" ht="27.75" customHeight="1" x14ac:dyDescent="0.25">
      <c r="A193" s="644" t="s">
        <v>496</v>
      </c>
      <c r="B193" s="1756" t="s">
        <v>583</v>
      </c>
      <c r="C193" s="1757"/>
      <c r="D193" s="1757"/>
      <c r="E193" s="1758"/>
      <c r="F193" s="646" t="s">
        <v>732</v>
      </c>
      <c r="G193" s="1594">
        <f>'BS old'!D123</f>
        <v>0</v>
      </c>
      <c r="H193" s="1598"/>
      <c r="I193" s="1594">
        <f>'BS old'!E123</f>
        <v>0</v>
      </c>
      <c r="J193" s="1596"/>
    </row>
    <row r="194" spans="1:10" ht="27.75" customHeight="1" x14ac:dyDescent="0.25">
      <c r="A194" s="644" t="s">
        <v>499</v>
      </c>
      <c r="B194" s="1756" t="s">
        <v>733</v>
      </c>
      <c r="C194" s="1757"/>
      <c r="D194" s="1757"/>
      <c r="E194" s="1758"/>
      <c r="F194" s="646" t="s">
        <v>734</v>
      </c>
      <c r="G194" s="1594">
        <f>'BS old'!D124</f>
        <v>0</v>
      </c>
      <c r="H194" s="1598"/>
      <c r="I194" s="1594">
        <f>'BS old'!E124</f>
        <v>0</v>
      </c>
      <c r="J194" s="1596"/>
    </row>
    <row r="195" spans="1:10" s="455" customFormat="1" ht="27.75" customHeight="1" x14ac:dyDescent="0.25">
      <c r="A195" s="644" t="s">
        <v>502</v>
      </c>
      <c r="B195" s="1756" t="s">
        <v>735</v>
      </c>
      <c r="C195" s="1757"/>
      <c r="D195" s="1757"/>
      <c r="E195" s="1758"/>
      <c r="F195" s="646" t="s">
        <v>736</v>
      </c>
      <c r="G195" s="1594">
        <f>'BS old'!D125</f>
        <v>0</v>
      </c>
      <c r="H195" s="1598"/>
      <c r="I195" s="1594">
        <f>'BS old'!E125</f>
        <v>0</v>
      </c>
      <c r="J195" s="1596"/>
    </row>
    <row r="196" spans="1:10" ht="27.75" customHeight="1" x14ac:dyDescent="0.25">
      <c r="A196" s="644" t="s">
        <v>505</v>
      </c>
      <c r="B196" s="1756" t="s">
        <v>1496</v>
      </c>
      <c r="C196" s="1757"/>
      <c r="D196" s="1757"/>
      <c r="E196" s="1758"/>
      <c r="F196" s="646" t="s">
        <v>738</v>
      </c>
      <c r="G196" s="1594">
        <f>'BS old'!D126</f>
        <v>0</v>
      </c>
      <c r="H196" s="1598"/>
      <c r="I196" s="1594">
        <f>'BS old'!E126</f>
        <v>0</v>
      </c>
      <c r="J196" s="1596"/>
    </row>
    <row r="197" spans="1:10" ht="27.75" customHeight="1" x14ac:dyDescent="0.25">
      <c r="A197" s="644" t="s">
        <v>508</v>
      </c>
      <c r="B197" s="1756" t="s">
        <v>739</v>
      </c>
      <c r="C197" s="1757"/>
      <c r="D197" s="1757"/>
      <c r="E197" s="1758"/>
      <c r="F197" s="646" t="s">
        <v>740</v>
      </c>
      <c r="G197" s="1594">
        <f>'BS old'!D127</f>
        <v>0</v>
      </c>
      <c r="H197" s="1598"/>
      <c r="I197" s="1594">
        <f>'BS old'!E127</f>
        <v>0</v>
      </c>
      <c r="J197" s="1596"/>
    </row>
    <row r="198" spans="1:10" ht="27.75" customHeight="1" x14ac:dyDescent="0.25">
      <c r="A198" s="644" t="s">
        <v>511</v>
      </c>
      <c r="B198" s="1756" t="s">
        <v>741</v>
      </c>
      <c r="C198" s="1757"/>
      <c r="D198" s="1757"/>
      <c r="E198" s="1758"/>
      <c r="F198" s="646" t="s">
        <v>742</v>
      </c>
      <c r="G198" s="1594">
        <f>'BS old'!D128</f>
        <v>0</v>
      </c>
      <c r="H198" s="1598"/>
      <c r="I198" s="1594">
        <f>'BS old'!E128</f>
        <v>0</v>
      </c>
      <c r="J198" s="1596"/>
    </row>
    <row r="199" spans="1:10" ht="27.75" customHeight="1" x14ac:dyDescent="0.25">
      <c r="A199" s="644" t="s">
        <v>532</v>
      </c>
      <c r="B199" s="1756" t="s">
        <v>743</v>
      </c>
      <c r="C199" s="1757"/>
      <c r="D199" s="1757"/>
      <c r="E199" s="1758"/>
      <c r="F199" s="646" t="s">
        <v>744</v>
      </c>
      <c r="G199" s="1594">
        <f>'BS old'!D129</f>
        <v>0</v>
      </c>
      <c r="H199" s="1598"/>
      <c r="I199" s="1594">
        <f>'BS old'!E129</f>
        <v>0</v>
      </c>
      <c r="J199" s="1596"/>
    </row>
    <row r="200" spans="1:10" ht="27.75" customHeight="1" x14ac:dyDescent="0.25">
      <c r="A200" s="644" t="s">
        <v>535</v>
      </c>
      <c r="B200" s="1756" t="s">
        <v>1497</v>
      </c>
      <c r="C200" s="1757"/>
      <c r="D200" s="1757"/>
      <c r="E200" s="1758"/>
      <c r="F200" s="646" t="s">
        <v>746</v>
      </c>
      <c r="G200" s="1594">
        <f>'BS old'!D130</f>
        <v>0</v>
      </c>
      <c r="H200" s="1598"/>
      <c r="I200" s="1594">
        <f>'BS old'!E130</f>
        <v>0</v>
      </c>
      <c r="J200" s="1596"/>
    </row>
    <row r="201" spans="1:10" ht="27.75" customHeight="1" x14ac:dyDescent="0.25">
      <c r="A201" s="644" t="s">
        <v>722</v>
      </c>
      <c r="B201" s="1756" t="s">
        <v>1498</v>
      </c>
      <c r="C201" s="1757"/>
      <c r="D201" s="1757"/>
      <c r="E201" s="1758"/>
      <c r="F201" s="646" t="s">
        <v>748</v>
      </c>
      <c r="G201" s="1594">
        <f>'BS old'!D131</f>
        <v>0</v>
      </c>
      <c r="H201" s="1598"/>
      <c r="I201" s="1594">
        <f>'BS old'!E131</f>
        <v>0</v>
      </c>
      <c r="J201" s="1596"/>
    </row>
    <row r="202" spans="1:10" ht="27.75" customHeight="1" x14ac:dyDescent="0.25">
      <c r="A202" s="653" t="s">
        <v>613</v>
      </c>
      <c r="B202" s="1753" t="s">
        <v>749</v>
      </c>
      <c r="C202" s="1754"/>
      <c r="D202" s="1754"/>
      <c r="E202" s="1755"/>
      <c r="F202" s="646" t="s">
        <v>750</v>
      </c>
      <c r="G202" s="1594">
        <f>'BS old'!D132</f>
        <v>0</v>
      </c>
      <c r="H202" s="1598"/>
      <c r="I202" s="1594">
        <f>'BS old'!E132</f>
        <v>0</v>
      </c>
      <c r="J202" s="1596"/>
    </row>
    <row r="203" spans="1:10" ht="27.75" customHeight="1" x14ac:dyDescent="0.25">
      <c r="A203" s="655" t="s">
        <v>751</v>
      </c>
      <c r="B203" s="1753" t="s">
        <v>752</v>
      </c>
      <c r="C203" s="1754"/>
      <c r="D203" s="1754"/>
      <c r="E203" s="1755"/>
      <c r="F203" s="646" t="s">
        <v>753</v>
      </c>
      <c r="G203" s="1594">
        <f>'BS old'!D133</f>
        <v>0</v>
      </c>
      <c r="H203" s="1598"/>
      <c r="I203" s="1594">
        <f>'BS old'!E133</f>
        <v>0</v>
      </c>
      <c r="J203" s="1596"/>
    </row>
    <row r="204" spans="1:10" ht="27.75" customHeight="1" x14ac:dyDescent="0.25">
      <c r="A204" s="644" t="s">
        <v>754</v>
      </c>
      <c r="B204" s="1756" t="s">
        <v>755</v>
      </c>
      <c r="C204" s="1757"/>
      <c r="D204" s="1757"/>
      <c r="E204" s="1758"/>
      <c r="F204" s="646" t="s">
        <v>756</v>
      </c>
      <c r="G204" s="1594">
        <f>'BS old'!D134</f>
        <v>0</v>
      </c>
      <c r="H204" s="1598"/>
      <c r="I204" s="1594">
        <f>'BS old'!E134</f>
        <v>0</v>
      </c>
      <c r="J204" s="1596"/>
    </row>
    <row r="205" spans="1:10" s="455" customFormat="1" ht="27.75" customHeight="1" x14ac:dyDescent="0.25">
      <c r="A205" s="644" t="s">
        <v>496</v>
      </c>
      <c r="B205" s="1756" t="s">
        <v>757</v>
      </c>
      <c r="C205" s="1757"/>
      <c r="D205" s="1757"/>
      <c r="E205" s="1758"/>
      <c r="F205" s="646" t="s">
        <v>758</v>
      </c>
      <c r="G205" s="1594">
        <f>'BS old'!D135</f>
        <v>0</v>
      </c>
      <c r="H205" s="1598"/>
      <c r="I205" s="1594">
        <f>'BS old'!E135</f>
        <v>0</v>
      </c>
      <c r="J205" s="1596"/>
    </row>
    <row r="206" spans="1:10" ht="27.75" customHeight="1" x14ac:dyDescent="0.25">
      <c r="A206" s="653" t="s">
        <v>627</v>
      </c>
      <c r="B206" s="1753" t="s">
        <v>759</v>
      </c>
      <c r="C206" s="1754"/>
      <c r="D206" s="1754"/>
      <c r="E206" s="1755"/>
      <c r="F206" s="646" t="s">
        <v>760</v>
      </c>
      <c r="G206" s="1594">
        <f>'BS old'!D136</f>
        <v>0</v>
      </c>
      <c r="H206" s="1598"/>
      <c r="I206" s="1594">
        <f>'BS old'!E136</f>
        <v>0</v>
      </c>
      <c r="J206" s="1596"/>
    </row>
    <row r="207" spans="1:10" ht="27.75" customHeight="1" x14ac:dyDescent="0.25">
      <c r="A207" s="651" t="s">
        <v>630</v>
      </c>
      <c r="B207" s="1756" t="s">
        <v>1836</v>
      </c>
      <c r="C207" s="1757"/>
      <c r="D207" s="1757"/>
      <c r="E207" s="1758"/>
      <c r="F207" s="646" t="s">
        <v>762</v>
      </c>
      <c r="G207" s="1594">
        <f>'BS old'!D137</f>
        <v>0</v>
      </c>
      <c r="H207" s="1598"/>
      <c r="I207" s="1594">
        <f>'BS old'!E137</f>
        <v>0</v>
      </c>
      <c r="J207" s="1596"/>
    </row>
    <row r="208" spans="1:10" ht="27.75" customHeight="1" x14ac:dyDescent="0.25">
      <c r="A208" s="644" t="s">
        <v>496</v>
      </c>
      <c r="B208" s="1756" t="s">
        <v>1837</v>
      </c>
      <c r="C208" s="1757"/>
      <c r="D208" s="1757"/>
      <c r="E208" s="1758"/>
      <c r="F208" s="646" t="s">
        <v>764</v>
      </c>
      <c r="G208" s="1594">
        <f>'BS old'!D138</f>
        <v>0</v>
      </c>
      <c r="H208" s="1598"/>
      <c r="I208" s="1594">
        <f>'BS old'!E138</f>
        <v>0</v>
      </c>
      <c r="J208" s="1596"/>
    </row>
    <row r="209" spans="1:10" s="455" customFormat="1" ht="27.75" customHeight="1" x14ac:dyDescent="0.25">
      <c r="A209" s="644" t="s">
        <v>499</v>
      </c>
      <c r="B209" s="1756" t="s">
        <v>1838</v>
      </c>
      <c r="C209" s="1757"/>
      <c r="D209" s="1757"/>
      <c r="E209" s="1758"/>
      <c r="F209" s="646" t="s">
        <v>766</v>
      </c>
      <c r="G209" s="1594">
        <f>'BS old'!D139</f>
        <v>0</v>
      </c>
      <c r="H209" s="1598"/>
      <c r="I209" s="1594">
        <f>'BS old'!E139</f>
        <v>0</v>
      </c>
      <c r="J209" s="1596"/>
    </row>
    <row r="210" spans="1:10" ht="27.75" customHeight="1" thickBot="1" x14ac:dyDescent="0.3">
      <c r="A210" s="509" t="s">
        <v>502</v>
      </c>
      <c r="B210" s="1762" t="s">
        <v>1839</v>
      </c>
      <c r="C210" s="1763"/>
      <c r="D210" s="1763"/>
      <c r="E210" s="1764"/>
      <c r="F210" s="646" t="s">
        <v>768</v>
      </c>
      <c r="G210" s="1759">
        <f>'BS old'!D140</f>
        <v>0</v>
      </c>
      <c r="H210" s="1760"/>
      <c r="I210" s="1759">
        <f>'BS old'!E140</f>
        <v>0</v>
      </c>
      <c r="J210" s="1761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95" customWidth="1"/>
    <col min="38" max="38" width="0.140625" style="395" customWidth="1"/>
    <col min="39" max="39" width="2.5703125" style="395" customWidth="1"/>
    <col min="40" max="40" width="0.28515625" style="395" customWidth="1"/>
    <col min="41" max="41" width="2.5703125" style="395" customWidth="1"/>
    <col min="42" max="42" width="9.140625" style="395"/>
    <col min="43" max="45" width="2.5703125" style="395" customWidth="1"/>
    <col min="46" max="46" width="7.7109375" style="395" customWidth="1"/>
    <col min="47" max="61" width="2.5703125" style="395" customWidth="1"/>
    <col min="62" max="16384" width="9.140625" style="395"/>
  </cols>
  <sheetData>
    <row r="1" spans="1:37" s="505" customFormat="1" ht="10.5" customHeight="1" thickBot="1" x14ac:dyDescent="0.3">
      <c r="B1" s="665" t="s">
        <v>1198</v>
      </c>
      <c r="N1" s="1683" t="s">
        <v>1499</v>
      </c>
      <c r="O1" s="1683"/>
      <c r="P1" s="1683"/>
      <c r="Q1" s="1683"/>
      <c r="R1" s="1683"/>
      <c r="S1" s="1683"/>
      <c r="T1" s="1683"/>
      <c r="U1" s="1683"/>
      <c r="V1" s="1683"/>
      <c r="W1" s="1683"/>
      <c r="X1" s="1699"/>
    </row>
    <row r="2" spans="1:37" s="402" customFormat="1" ht="21" customHeight="1" thickBot="1" x14ac:dyDescent="0.3">
      <c r="B2" s="667" t="s">
        <v>1500</v>
      </c>
      <c r="C2" s="668"/>
      <c r="D2" s="668"/>
      <c r="E2" s="668"/>
      <c r="F2" s="668"/>
      <c r="G2" s="668"/>
      <c r="H2" s="668"/>
      <c r="I2" s="668"/>
      <c r="J2" s="669"/>
      <c r="K2" s="668"/>
      <c r="L2" s="668"/>
      <c r="M2" s="670"/>
      <c r="N2" s="1683"/>
      <c r="O2" s="1683"/>
      <c r="P2" s="1683"/>
      <c r="Q2" s="1683"/>
      <c r="R2" s="1683"/>
      <c r="S2" s="1683"/>
      <c r="T2" s="1683"/>
      <c r="U2" s="1683"/>
      <c r="V2" s="1683"/>
      <c r="W2" s="1683"/>
      <c r="X2" s="1699"/>
    </row>
    <row r="3" spans="1:37" ht="13.5" customHeight="1" thickBot="1" x14ac:dyDescent="0.3">
      <c r="N3" s="1684"/>
      <c r="O3" s="1684"/>
      <c r="P3" s="1684"/>
      <c r="Q3" s="1684"/>
      <c r="R3" s="1684"/>
      <c r="S3" s="1684"/>
      <c r="T3" s="1684"/>
      <c r="U3" s="1684"/>
      <c r="V3" s="1684"/>
      <c r="W3" s="1684"/>
      <c r="X3" s="1765"/>
    </row>
    <row r="4" spans="1:37" ht="28.5" customHeight="1" thickBot="1" x14ac:dyDescent="0.3">
      <c r="J4" s="1702" t="s">
        <v>1391</v>
      </c>
      <c r="K4" s="1766" t="s">
        <v>1501</v>
      </c>
      <c r="L4" s="499" t="e">
        <f>+MID(#REF!,1,1)</f>
        <v>#REF!</v>
      </c>
      <c r="M4" s="499" t="e">
        <f>+MID(#REF!,2,1)</f>
        <v>#REF!</v>
      </c>
      <c r="N4" s="499" t="s">
        <v>1027</v>
      </c>
      <c r="O4" s="499" t="e">
        <f>LEFT(#REF!,1)</f>
        <v>#REF!</v>
      </c>
      <c r="P4" s="499" t="e">
        <f>RIGHT(#REF!,1)</f>
        <v>#REF!</v>
      </c>
      <c r="Q4" s="499" t="s">
        <v>1027</v>
      </c>
      <c r="R4" s="499" t="e">
        <f>+LEFT(#REF!,1)</f>
        <v>#REF!</v>
      </c>
      <c r="S4" s="499" t="e">
        <f>+MID(#REF!,2,1)</f>
        <v>#REF!</v>
      </c>
      <c r="T4" s="499" t="e">
        <f>+MID(#REF!,3,1)</f>
        <v>#REF!</v>
      </c>
      <c r="U4" s="499" t="e">
        <f>+MID(#REF!,4,1)</f>
        <v>#REF!</v>
      </c>
      <c r="V4" s="672"/>
      <c r="W4" s="497" t="s">
        <v>1392</v>
      </c>
      <c r="X4" s="497"/>
      <c r="Y4" s="497"/>
      <c r="Z4" s="497"/>
      <c r="AA4" s="496"/>
    </row>
    <row r="5" spans="1:37" ht="7.5" customHeight="1" thickBot="1" x14ac:dyDescent="0.3"/>
    <row r="6" spans="1:37" s="492" customFormat="1" ht="14.25" customHeight="1" x14ac:dyDescent="0.25">
      <c r="A6" s="495" t="s">
        <v>1841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3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3"/>
    </row>
    <row r="7" spans="1:37" s="396" customFormat="1" ht="15" customHeight="1" x14ac:dyDescent="0.25">
      <c r="A7" s="408" t="s">
        <v>1502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07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491"/>
    </row>
    <row r="8" spans="1:37" s="487" customFormat="1" ht="18" customHeight="1" thickBot="1" x14ac:dyDescent="0.3">
      <c r="A8" s="490" t="s">
        <v>1031</v>
      </c>
      <c r="B8" s="489"/>
      <c r="C8" s="489"/>
      <c r="D8" s="489"/>
      <c r="E8" s="490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8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88"/>
    </row>
    <row r="9" spans="1:37" s="467" customFormat="1" ht="3.75" customHeight="1" thickBot="1" x14ac:dyDescent="0.3">
      <c r="AF9" s="470"/>
      <c r="AG9" s="470"/>
    </row>
    <row r="10" spans="1:37" s="467" customFormat="1" ht="14.25" customHeight="1" x14ac:dyDescent="0.25">
      <c r="A10" s="469" t="s">
        <v>1394</v>
      </c>
      <c r="B10" s="468"/>
      <c r="C10" s="468"/>
      <c r="D10" s="468"/>
      <c r="E10" s="468"/>
      <c r="F10" s="468"/>
      <c r="G10" s="468"/>
      <c r="H10" s="468"/>
      <c r="I10" s="412"/>
      <c r="J10" s="689"/>
      <c r="K10" s="485" t="s">
        <v>1395</v>
      </c>
      <c r="L10" s="468"/>
      <c r="M10" s="486"/>
      <c r="N10" s="486"/>
      <c r="O10" s="486"/>
      <c r="P10" s="468"/>
      <c r="Q10" s="485" t="s">
        <v>1395</v>
      </c>
      <c r="R10" s="468"/>
      <c r="S10" s="412"/>
      <c r="T10" s="468"/>
      <c r="U10" s="468"/>
      <c r="V10" s="690"/>
      <c r="W10" s="468"/>
      <c r="X10" s="468"/>
      <c r="Y10" s="468"/>
      <c r="Z10" s="468"/>
      <c r="AA10" s="468"/>
      <c r="AB10" s="468"/>
      <c r="AC10" s="468"/>
      <c r="AD10" s="485" t="s">
        <v>1396</v>
      </c>
      <c r="AE10" s="485"/>
      <c r="AF10" s="485"/>
      <c r="AG10" s="485" t="s">
        <v>1397</v>
      </c>
      <c r="AH10" s="468"/>
      <c r="AI10" s="468"/>
      <c r="AJ10" s="468"/>
      <c r="AK10" s="484"/>
    </row>
    <row r="11" spans="1:37" s="467" customFormat="1" ht="19.5" customHeight="1" x14ac:dyDescent="0.2">
      <c r="A11" s="481" t="e">
        <f>LEFT(#REF!,1)</f>
        <v>#REF!</v>
      </c>
      <c r="B11" s="446" t="e">
        <f>MID(#REF!,2,1)</f>
        <v>#REF!</v>
      </c>
      <c r="C11" s="446" t="e">
        <f>MID(#REF!,3,1)</f>
        <v>#REF!</v>
      </c>
      <c r="D11" s="446" t="e">
        <f>MID(#REF!,4,1)</f>
        <v>#REF!</v>
      </c>
      <c r="E11" s="446" t="e">
        <f>MID(#REF!,5,1)</f>
        <v>#REF!</v>
      </c>
      <c r="F11" s="446" t="e">
        <f>MID(#REF!,6,1)</f>
        <v>#REF!</v>
      </c>
      <c r="G11" s="446" t="e">
        <f>MID(#REF!,7,1)</f>
        <v>#REF!</v>
      </c>
      <c r="H11" s="446" t="e">
        <f>MID(#REF!,8,1)</f>
        <v>#REF!</v>
      </c>
      <c r="I11" s="446" t="e">
        <f>MID(#REF!,9,1)</f>
        <v>#REF!</v>
      </c>
      <c r="J11" s="691" t="e">
        <f>MID(#REF!,10,1)</f>
        <v>#REF!</v>
      </c>
      <c r="K11" s="692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693"/>
      <c r="W11" s="475" t="s">
        <v>1398</v>
      </c>
      <c r="X11" s="470"/>
      <c r="Y11" s="470"/>
      <c r="Z11" s="470"/>
      <c r="AA11" s="470"/>
      <c r="AB11" s="475" t="s">
        <v>1399</v>
      </c>
      <c r="AC11" s="470"/>
      <c r="AD11" s="446" t="e">
        <f>MID(#REF!,1,1)</f>
        <v>#REF!</v>
      </c>
      <c r="AE11" s="446" t="e">
        <f>MID(#REF!,2,1)</f>
        <v>#REF!</v>
      </c>
      <c r="AF11" s="446"/>
      <c r="AG11" s="446" t="e">
        <f>MID(#REF!,1,1)</f>
        <v>#REF!</v>
      </c>
      <c r="AH11" s="446" t="e">
        <f>MID(#REF!,2,1)</f>
        <v>#REF!</v>
      </c>
      <c r="AI11" s="446" t="e">
        <f>MID(#REF!,3,1)</f>
        <v>#REF!</v>
      </c>
      <c r="AJ11" s="446" t="e">
        <f>MID(#REF!,4,1)</f>
        <v>#REF!</v>
      </c>
      <c r="AK11" s="476"/>
    </row>
    <row r="12" spans="1:37" s="467" customFormat="1" ht="19.5" customHeight="1" x14ac:dyDescent="0.25">
      <c r="A12" s="408" t="s">
        <v>1400</v>
      </c>
      <c r="B12" s="470"/>
      <c r="C12" s="470"/>
      <c r="D12" s="470"/>
      <c r="E12" s="470"/>
      <c r="F12" s="470"/>
      <c r="G12" s="470"/>
      <c r="H12" s="404"/>
      <c r="I12" s="404"/>
      <c r="J12" s="532"/>
      <c r="K12" s="692"/>
      <c r="L12" s="483" t="e">
        <f>IF(#REF!="x","x"," ")</f>
        <v>#REF!</v>
      </c>
      <c r="M12" s="475" t="s">
        <v>1269</v>
      </c>
      <c r="N12" s="477"/>
      <c r="O12" s="477"/>
      <c r="P12" s="477"/>
      <c r="Q12" s="477"/>
      <c r="R12" s="483" t="e">
        <f>IF(#REF!="x","x"," ")</f>
        <v>#REF!</v>
      </c>
      <c r="S12" s="475" t="s">
        <v>1267</v>
      </c>
      <c r="T12" s="470"/>
      <c r="U12" s="470"/>
      <c r="V12" s="693"/>
      <c r="W12" s="673"/>
      <c r="X12" s="674"/>
      <c r="Y12" s="674"/>
      <c r="Z12" s="674"/>
      <c r="AA12" s="674"/>
      <c r="AB12" s="675" t="s">
        <v>1403</v>
      </c>
      <c r="AC12" s="674"/>
      <c r="AD12" s="676" t="e">
        <f>MID(#REF!,1,1)</f>
        <v>#REF!</v>
      </c>
      <c r="AE12" s="676" t="e">
        <f>MID(#REF!,2,1)</f>
        <v>#REF!</v>
      </c>
      <c r="AF12" s="676"/>
      <c r="AG12" s="676" t="e">
        <f>MID(#REF!,1,1)</f>
        <v>#REF!</v>
      </c>
      <c r="AH12" s="676" t="e">
        <f>MID(#REF!,2,1)</f>
        <v>#REF!</v>
      </c>
      <c r="AI12" s="676" t="e">
        <f>MID(#REF!,3,1)</f>
        <v>#REF!</v>
      </c>
      <c r="AJ12" s="676" t="e">
        <f>MID(#REF!,4,1)</f>
        <v>#REF!</v>
      </c>
      <c r="AK12" s="677"/>
    </row>
    <row r="13" spans="1:37" s="467" customFormat="1" ht="19.5" customHeight="1" x14ac:dyDescent="0.2">
      <c r="A13" s="481" t="e">
        <f>LEFT(#REF!,1)</f>
        <v>#REF!</v>
      </c>
      <c r="B13" s="446" t="e">
        <f>MID(#REF!,2,1)</f>
        <v>#REF!</v>
      </c>
      <c r="C13" s="446" t="e">
        <f>MID(#REF!,3,1)</f>
        <v>#REF!</v>
      </c>
      <c r="D13" s="446" t="e">
        <f>MID(#REF!,4,1)</f>
        <v>#REF!</v>
      </c>
      <c r="E13" s="446" t="e">
        <f>MID(#REF!,5,1)</f>
        <v>#REF!</v>
      </c>
      <c r="F13" s="446" t="e">
        <f>MID(#REF!,6,1)</f>
        <v>#REF!</v>
      </c>
      <c r="G13" s="446" t="e">
        <f>MID(#REF!,7,1)</f>
        <v>#REF!</v>
      </c>
      <c r="H13" s="446" t="e">
        <f>MID(#REF!,8,1)</f>
        <v>#REF!</v>
      </c>
      <c r="I13" s="404"/>
      <c r="J13" s="532"/>
      <c r="K13" s="692"/>
      <c r="L13" s="404" t="e">
        <f>IF(#REF!="x","x", "")</f>
        <v>#REF!</v>
      </c>
      <c r="M13" s="475" t="s">
        <v>1268</v>
      </c>
      <c r="N13" s="477"/>
      <c r="O13" s="477"/>
      <c r="P13" s="477"/>
      <c r="Q13" s="477"/>
      <c r="R13" s="477" t="e">
        <f>IF(#REF!="x","x"," ")</f>
        <v>#REF!</v>
      </c>
      <c r="S13" s="475" t="s">
        <v>1266</v>
      </c>
      <c r="T13" s="470"/>
      <c r="U13" s="470"/>
      <c r="V13" s="693"/>
      <c r="W13" s="1767" t="s">
        <v>1406</v>
      </c>
      <c r="X13" s="1705"/>
      <c r="Y13" s="1705"/>
      <c r="Z13" s="1705"/>
      <c r="AA13" s="1705"/>
      <c r="AB13" s="477"/>
      <c r="AC13" s="404"/>
      <c r="AD13" s="479"/>
      <c r="AE13" s="479"/>
      <c r="AF13" s="479"/>
      <c r="AG13" s="479"/>
      <c r="AH13" s="479"/>
      <c r="AI13" s="479"/>
      <c r="AJ13" s="479"/>
      <c r="AK13" s="403"/>
    </row>
    <row r="14" spans="1:37" s="467" customFormat="1" ht="19.5" customHeight="1" x14ac:dyDescent="0.2">
      <c r="A14" s="408" t="s">
        <v>1045</v>
      </c>
      <c r="B14" s="470"/>
      <c r="C14" s="470"/>
      <c r="D14" s="470"/>
      <c r="E14" s="470"/>
      <c r="F14" s="470"/>
      <c r="G14" s="470"/>
      <c r="H14" s="470"/>
      <c r="I14" s="404"/>
      <c r="J14" s="532"/>
      <c r="K14" s="692"/>
      <c r="L14" s="404"/>
      <c r="M14" s="475"/>
      <c r="N14" s="477"/>
      <c r="O14" s="477"/>
      <c r="P14" s="477"/>
      <c r="Q14" s="477"/>
      <c r="R14" s="478" t="s">
        <v>1503</v>
      </c>
      <c r="S14" s="477"/>
      <c r="T14" s="470"/>
      <c r="U14" s="470"/>
      <c r="V14" s="693"/>
      <c r="W14" s="1768"/>
      <c r="X14" s="1707"/>
      <c r="Y14" s="1707"/>
      <c r="Z14" s="1707"/>
      <c r="AA14" s="1707"/>
      <c r="AB14" s="475" t="s">
        <v>1399</v>
      </c>
      <c r="AC14" s="404"/>
      <c r="AD14" s="446" t="e">
        <f>MID(#REF!,1,1)</f>
        <v>#REF!</v>
      </c>
      <c r="AE14" s="446" t="e">
        <f>MID(#REF!,2,1)</f>
        <v>#REF!</v>
      </c>
      <c r="AF14" s="446"/>
      <c r="AG14" s="446" t="e">
        <f>MID(#REF!,1,1)</f>
        <v>#REF!</v>
      </c>
      <c r="AH14" s="446" t="e">
        <f>MID(#REF!,2,1)</f>
        <v>#REF!</v>
      </c>
      <c r="AI14" s="446" t="e">
        <f>MID(#REF!,3,1)</f>
        <v>#REF!</v>
      </c>
      <c r="AJ14" s="446" t="e">
        <f>MID(#REF!,4,1)</f>
        <v>#REF!</v>
      </c>
      <c r="AK14" s="403"/>
    </row>
    <row r="15" spans="1:37" s="467" customFormat="1" ht="19.5" customHeight="1" thickBot="1" x14ac:dyDescent="0.25">
      <c r="A15" s="474" t="e">
        <f>'BS-E Cover sheet'!A15</f>
        <v>#REF!</v>
      </c>
      <c r="B15" s="399" t="e">
        <f>'BS-E Cover sheet'!B15</f>
        <v>#REF!</v>
      </c>
      <c r="C15" s="472" t="str">
        <f>'BS-E Cover sheet'!C15</f>
        <v>.</v>
      </c>
      <c r="D15" s="399" t="e">
        <f>'BS-E Cover sheet'!D15</f>
        <v>#REF!</v>
      </c>
      <c r="E15" s="399" t="e">
        <f>'BS-E Cover sheet'!E15</f>
        <v>#REF!</v>
      </c>
      <c r="F15" s="694" t="str">
        <f>'BS-E Cover sheet'!F15</f>
        <v>.</v>
      </c>
      <c r="G15" s="399" t="e">
        <f>'BS-E Cover sheet'!G15</f>
        <v>#REF!</v>
      </c>
      <c r="H15" s="399"/>
      <c r="I15" s="399"/>
      <c r="J15" s="695"/>
      <c r="K15" s="696"/>
      <c r="L15" s="399"/>
      <c r="M15" s="399"/>
      <c r="N15" s="399"/>
      <c r="O15" s="399"/>
      <c r="P15" s="399"/>
      <c r="Q15" s="399"/>
      <c r="R15" s="399"/>
      <c r="S15" s="399"/>
      <c r="T15" s="472"/>
      <c r="U15" s="472"/>
      <c r="V15" s="697"/>
      <c r="W15" s="1769"/>
      <c r="X15" s="1709"/>
      <c r="Y15" s="1709"/>
      <c r="Z15" s="1709"/>
      <c r="AA15" s="1709"/>
      <c r="AB15" s="471" t="s">
        <v>1403</v>
      </c>
      <c r="AC15" s="399"/>
      <c r="AD15" s="444" t="e">
        <f>MID(#REF!,1,1)</f>
        <v>#REF!</v>
      </c>
      <c r="AE15" s="444" t="e">
        <f>MID(#REF!,2,1)</f>
        <v>#REF!</v>
      </c>
      <c r="AF15" s="444"/>
      <c r="AG15" s="444" t="e">
        <f>MID(#REF!,1,1)</f>
        <v>#REF!</v>
      </c>
      <c r="AH15" s="444" t="e">
        <f>MID(#REF!,2,1)</f>
        <v>#REF!</v>
      </c>
      <c r="AI15" s="444" t="e">
        <f>MID(#REF!,3,1)</f>
        <v>#REF!</v>
      </c>
      <c r="AJ15" s="444" t="e">
        <f>MID(#REF!,4,1)</f>
        <v>#REF!</v>
      </c>
      <c r="AK15" s="398"/>
    </row>
    <row r="16" spans="1:37" s="467" customFormat="1" ht="4.5" customHeight="1" x14ac:dyDescent="0.25">
      <c r="A16" s="470"/>
      <c r="B16" s="470"/>
      <c r="C16" s="470"/>
      <c r="D16" s="470"/>
      <c r="E16" s="470"/>
      <c r="F16" s="470"/>
      <c r="G16" s="470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70"/>
      <c r="U16" s="470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</row>
    <row r="17" spans="1:43" s="467" customFormat="1" ht="3" customHeight="1" thickBot="1" x14ac:dyDescent="0.3"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</row>
    <row r="18" spans="1:43" s="467" customFormat="1" ht="16.5" x14ac:dyDescent="0.25">
      <c r="A18" s="469" t="s">
        <v>1408</v>
      </c>
      <c r="B18" s="468"/>
      <c r="C18" s="468"/>
      <c r="D18" s="468"/>
      <c r="E18" s="468"/>
      <c r="F18" s="468"/>
      <c r="G18" s="468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68"/>
      <c r="U18" s="468"/>
      <c r="V18" s="468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1"/>
    </row>
    <row r="19" spans="1:43" s="397" customFormat="1" ht="19.5" customHeight="1" x14ac:dyDescent="0.25">
      <c r="A19" s="454" t="e">
        <f>+LEFT(#REF!,1)</f>
        <v>#REF!</v>
      </c>
      <c r="B19" s="446" t="e">
        <f>+MID(#REF!,2,1)</f>
        <v>#REF!</v>
      </c>
      <c r="C19" s="446" t="e">
        <f>+MID(#REF!,3,1)</f>
        <v>#REF!</v>
      </c>
      <c r="D19" s="446" t="e">
        <f>+MID(#REF!,4,1)</f>
        <v>#REF!</v>
      </c>
      <c r="E19" s="446" t="e">
        <f>+MID(#REF!,5,1)</f>
        <v>#REF!</v>
      </c>
      <c r="F19" s="446" t="e">
        <f>+MID(#REF!,6,1)</f>
        <v>#REF!</v>
      </c>
      <c r="G19" s="446" t="e">
        <f>+MID(#REF!,7,1)</f>
        <v>#REF!</v>
      </c>
      <c r="H19" s="446" t="e">
        <f>+MID(#REF!,8,1)</f>
        <v>#REF!</v>
      </c>
      <c r="I19" s="446" t="e">
        <f>+MID(#REF!,9,1)</f>
        <v>#REF!</v>
      </c>
      <c r="J19" s="446" t="e">
        <f>+MID(#REF!,10,1)</f>
        <v>#REF!</v>
      </c>
      <c r="K19" s="446" t="e">
        <f>+MID(#REF!,11,1)</f>
        <v>#REF!</v>
      </c>
      <c r="L19" s="446" t="e">
        <f>+MID(#REF!,12,1)</f>
        <v>#REF!</v>
      </c>
      <c r="M19" s="446" t="e">
        <f>+MID(#REF!,13,1)</f>
        <v>#REF!</v>
      </c>
      <c r="N19" s="446" t="e">
        <f>+MID(#REF!,14,1)</f>
        <v>#REF!</v>
      </c>
      <c r="O19" s="446" t="e">
        <f>+MID(#REF!,15,1)</f>
        <v>#REF!</v>
      </c>
      <c r="P19" s="446" t="e">
        <f>+MID(#REF!,16,1)</f>
        <v>#REF!</v>
      </c>
      <c r="Q19" s="446" t="e">
        <f>+MID(#REF!,17,1)</f>
        <v>#REF!</v>
      </c>
      <c r="R19" s="446" t="e">
        <f>+MID(#REF!,18,1)</f>
        <v>#REF!</v>
      </c>
      <c r="S19" s="446" t="e">
        <f>+MID(#REF!,19,1)</f>
        <v>#REF!</v>
      </c>
      <c r="T19" s="446" t="e">
        <f>+MID(#REF!,20,1)</f>
        <v>#REF!</v>
      </c>
      <c r="U19" s="446" t="e">
        <f>+MID(#REF!,21,1)</f>
        <v>#REF!</v>
      </c>
      <c r="V19" s="446" t="e">
        <f>+MID(#REF!,22,1)</f>
        <v>#REF!</v>
      </c>
      <c r="W19" s="446" t="e">
        <f>+MID(#REF!,23,1)</f>
        <v>#REF!</v>
      </c>
      <c r="X19" s="446" t="e">
        <f>+MID(#REF!,24,1)</f>
        <v>#REF!</v>
      </c>
      <c r="Y19" s="446" t="e">
        <f>+MID(#REF!,25,1)</f>
        <v>#REF!</v>
      </c>
      <c r="Z19" s="446" t="e">
        <f>+MID(#REF!,26,1)</f>
        <v>#REF!</v>
      </c>
      <c r="AA19" s="446" t="e">
        <f>+MID(#REF!,27,1)</f>
        <v>#REF!</v>
      </c>
      <c r="AB19" s="446" t="e">
        <f>+MID(#REF!,28,1)</f>
        <v>#REF!</v>
      </c>
      <c r="AC19" s="446" t="e">
        <f>+MID(#REF!,29,1)</f>
        <v>#REF!</v>
      </c>
      <c r="AD19" s="446" t="e">
        <f>+MID(#REF!,30,1)</f>
        <v>#REF!</v>
      </c>
      <c r="AE19" s="446" t="e">
        <f>+MID(#REF!,31,1)</f>
        <v>#REF!</v>
      </c>
      <c r="AF19" s="446" t="e">
        <f>+MID(#REF!,32,1)</f>
        <v>#REF!</v>
      </c>
      <c r="AG19" s="446" t="e">
        <f>+MID(#REF!,33,1)</f>
        <v>#REF!</v>
      </c>
      <c r="AH19" s="446" t="e">
        <f>+MID(#REF!,34,1)</f>
        <v>#REF!</v>
      </c>
      <c r="AI19" s="446" t="e">
        <f>+MID(#REF!,35,1)</f>
        <v>#REF!</v>
      </c>
      <c r="AJ19" s="446" t="e">
        <f>+MID(#REF!,36,1)</f>
        <v>#REF!</v>
      </c>
      <c r="AK19" s="453" t="e">
        <f>+MID(#REF!,37,1)</f>
        <v>#REF!</v>
      </c>
      <c r="AL19" s="467"/>
      <c r="AM19" s="467"/>
      <c r="AN19" s="467"/>
    </row>
    <row r="20" spans="1:43" s="536" customFormat="1" ht="19.5" customHeight="1" x14ac:dyDescent="0.25">
      <c r="A20" s="454" t="e">
        <f>+MID(#REF!,38,1)</f>
        <v>#REF!</v>
      </c>
      <c r="B20" s="446" t="e">
        <f>+MID(#REF!,39,1)</f>
        <v>#REF!</v>
      </c>
      <c r="C20" s="446" t="e">
        <f>+MID(#REF!,40,1)</f>
        <v>#REF!</v>
      </c>
      <c r="D20" s="446" t="e">
        <f>+MID(#REF!,41,1)</f>
        <v>#REF!</v>
      </c>
      <c r="E20" s="446" t="e">
        <f>+MID(#REF!,42,1)</f>
        <v>#REF!</v>
      </c>
      <c r="F20" s="446" t="e">
        <f>+MID(#REF!,43,1)</f>
        <v>#REF!</v>
      </c>
      <c r="G20" s="446" t="e">
        <f>+MID(#REF!,44,1)</f>
        <v>#REF!</v>
      </c>
      <c r="H20" s="446" t="e">
        <f>+MID(#REF!,45,1)</f>
        <v>#REF!</v>
      </c>
      <c r="I20" s="446" t="e">
        <f>+MID(#REF!,46,1)</f>
        <v>#REF!</v>
      </c>
      <c r="J20" s="446" t="e">
        <f>+MID(#REF!,47,1)</f>
        <v>#REF!</v>
      </c>
      <c r="K20" s="446" t="e">
        <f>+MID(#REF!,48,1)</f>
        <v>#REF!</v>
      </c>
      <c r="L20" s="446" t="e">
        <f>+MID(#REF!,49,1)</f>
        <v>#REF!</v>
      </c>
      <c r="M20" s="446" t="e">
        <f>+MID(#REF!,50,1)</f>
        <v>#REF!</v>
      </c>
      <c r="N20" s="446" t="e">
        <f>+MID(#REF!,51,1)</f>
        <v>#REF!</v>
      </c>
      <c r="O20" s="446" t="e">
        <f>+MID(#REF!,52,1)</f>
        <v>#REF!</v>
      </c>
      <c r="P20" s="446" t="e">
        <f>+MID(#REF!,53,1)</f>
        <v>#REF!</v>
      </c>
      <c r="Q20" s="446" t="e">
        <f>+MID(#REF!,54,1)</f>
        <v>#REF!</v>
      </c>
      <c r="R20" s="446" t="e">
        <f>+MID(#REF!,55,1)</f>
        <v>#REF!</v>
      </c>
      <c r="S20" s="446" t="e">
        <f>+MID(#REF!,56,1)</f>
        <v>#REF!</v>
      </c>
      <c r="T20" s="446" t="e">
        <f>+MID(#REF!,57,1)</f>
        <v>#REF!</v>
      </c>
      <c r="U20" s="446" t="e">
        <f>+MID(#REF!,58,1)</f>
        <v>#REF!</v>
      </c>
      <c r="V20" s="446" t="e">
        <f>+MID(#REF!,59,1)</f>
        <v>#REF!</v>
      </c>
      <c r="W20" s="446" t="e">
        <f>+MID(#REF!,60,1)</f>
        <v>#REF!</v>
      </c>
      <c r="X20" s="446" t="e">
        <f>+MID(#REF!,61,1)</f>
        <v>#REF!</v>
      </c>
      <c r="Y20" s="446" t="e">
        <f>+MID(#REF!,62,1)</f>
        <v>#REF!</v>
      </c>
      <c r="Z20" s="446" t="e">
        <f>+MID(#REF!,63,1)</f>
        <v>#REF!</v>
      </c>
      <c r="AA20" s="446" t="e">
        <f>+MID(#REF!,64,1)</f>
        <v>#REF!</v>
      </c>
      <c r="AB20" s="446" t="e">
        <f>+MID(#REF!,65,1)</f>
        <v>#REF!</v>
      </c>
      <c r="AC20" s="446" t="e">
        <f>+MID(#REF!,66,1)</f>
        <v>#REF!</v>
      </c>
      <c r="AD20" s="446" t="e">
        <f>+MID(#REF!,67,1)</f>
        <v>#REF!</v>
      </c>
      <c r="AE20" s="446" t="e">
        <f>+MID(#REF!,68,1)</f>
        <v>#REF!</v>
      </c>
      <c r="AF20" s="446" t="e">
        <f>+MID(#REF!,69,1)</f>
        <v>#REF!</v>
      </c>
      <c r="AG20" s="446" t="e">
        <f>+MID(#REF!,70,1)</f>
        <v>#REF!</v>
      </c>
      <c r="AH20" s="446" t="e">
        <f>+MID(#REF!,71,1)</f>
        <v>#REF!</v>
      </c>
      <c r="AI20" s="446" t="e">
        <f>+MID(#REF!,72,1)</f>
        <v>#REF!</v>
      </c>
      <c r="AJ20" s="446" t="e">
        <f>+MID(#REF!,73,1)</f>
        <v>#REF!</v>
      </c>
      <c r="AK20" s="453" t="e">
        <f>+MID(#REF!,74,1)</f>
        <v>#REF!</v>
      </c>
      <c r="AL20" s="395"/>
      <c r="AM20" s="395"/>
      <c r="AN20" s="395"/>
    </row>
    <row r="21" spans="1:43" s="455" customFormat="1" ht="14.25" customHeight="1" x14ac:dyDescent="0.25">
      <c r="A21" s="459" t="s">
        <v>1409</v>
      </c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7"/>
      <c r="X21" s="457"/>
      <c r="Y21" s="457"/>
      <c r="Z21" s="457"/>
      <c r="AA21" s="457"/>
      <c r="AB21" s="457"/>
      <c r="AC21" s="457"/>
      <c r="AD21" s="457"/>
      <c r="AE21" s="457"/>
      <c r="AF21" s="457"/>
      <c r="AG21" s="457"/>
      <c r="AH21" s="457"/>
      <c r="AI21" s="457"/>
      <c r="AJ21" s="457"/>
      <c r="AK21" s="456"/>
    </row>
    <row r="22" spans="1:43" x14ac:dyDescent="0.25">
      <c r="A22" s="451" t="s">
        <v>1410</v>
      </c>
      <c r="B22" s="409"/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4"/>
      <c r="X22" s="404"/>
      <c r="Y22" s="404"/>
      <c r="Z22" s="404"/>
      <c r="AA22" s="404"/>
      <c r="AB22" s="409"/>
      <c r="AC22" s="404"/>
      <c r="AD22" s="407" t="s">
        <v>1411</v>
      </c>
      <c r="AE22" s="404"/>
      <c r="AF22" s="404"/>
      <c r="AG22" s="404"/>
      <c r="AH22" s="404"/>
      <c r="AI22" s="404"/>
      <c r="AJ22" s="404"/>
      <c r="AK22" s="403"/>
    </row>
    <row r="23" spans="1:43" s="535" customFormat="1" ht="19.5" customHeight="1" x14ac:dyDescent="0.25">
      <c r="A23" s="454" t="e">
        <f>+LEFT(#REF!,1)</f>
        <v>#REF!</v>
      </c>
      <c r="B23" s="446" t="e">
        <f>+MID(#REF!,2,1)</f>
        <v>#REF!</v>
      </c>
      <c r="C23" s="446" t="e">
        <f>+MID(#REF!,3,1)</f>
        <v>#REF!</v>
      </c>
      <c r="D23" s="446" t="e">
        <f>+MID(#REF!,4,1)</f>
        <v>#REF!</v>
      </c>
      <c r="E23" s="446" t="e">
        <f>+MID(#REF!,5,1)</f>
        <v>#REF!</v>
      </c>
      <c r="F23" s="446" t="e">
        <f>+MID(#REF!,6,1)</f>
        <v>#REF!</v>
      </c>
      <c r="G23" s="446" t="e">
        <f>+MID(#REF!,7,1)</f>
        <v>#REF!</v>
      </c>
      <c r="H23" s="446" t="e">
        <f>+MID(#REF!,8,1)</f>
        <v>#REF!</v>
      </c>
      <c r="I23" s="446" t="e">
        <f>+MID(#REF!,9,1)</f>
        <v>#REF!</v>
      </c>
      <c r="J23" s="446" t="e">
        <f>+MID(#REF!,10,1)</f>
        <v>#REF!</v>
      </c>
      <c r="K23" s="446" t="e">
        <f>+MID(#REF!,11,1)</f>
        <v>#REF!</v>
      </c>
      <c r="L23" s="446" t="e">
        <f>+MID(#REF!,12,1)</f>
        <v>#REF!</v>
      </c>
      <c r="M23" s="446" t="e">
        <f>+MID(#REF!,13,1)</f>
        <v>#REF!</v>
      </c>
      <c r="N23" s="446" t="e">
        <f>+MID(#REF!,14,1)</f>
        <v>#REF!</v>
      </c>
      <c r="O23" s="446" t="e">
        <f>+MID(#REF!,15,1)</f>
        <v>#REF!</v>
      </c>
      <c r="P23" s="446" t="e">
        <f>+MID(#REF!,16,1)</f>
        <v>#REF!</v>
      </c>
      <c r="Q23" s="446" t="e">
        <f>+MID(#REF!,17,1)</f>
        <v>#REF!</v>
      </c>
      <c r="R23" s="446" t="e">
        <f>+MID(#REF!,18,1)</f>
        <v>#REF!</v>
      </c>
      <c r="S23" s="446" t="e">
        <f>+MID(#REF!,19,1)</f>
        <v>#REF!</v>
      </c>
      <c r="T23" s="446" t="e">
        <f>+MID(#REF!,20,1)</f>
        <v>#REF!</v>
      </c>
      <c r="U23" s="446" t="e">
        <f>+MID(#REF!,21,1)</f>
        <v>#REF!</v>
      </c>
      <c r="V23" s="446" t="e">
        <f>+MID(#REF!,22,1)</f>
        <v>#REF!</v>
      </c>
      <c r="W23" s="446" t="e">
        <f>+MID(#REF!,23,1)</f>
        <v>#REF!</v>
      </c>
      <c r="X23" s="446" t="e">
        <f>+MID(#REF!,24,1)</f>
        <v>#REF!</v>
      </c>
      <c r="Y23" s="446" t="e">
        <f>+MID(#REF!,25,1)</f>
        <v>#REF!</v>
      </c>
      <c r="Z23" s="446" t="e">
        <f>+MID(#REF!,26,1)</f>
        <v>#REF!</v>
      </c>
      <c r="AA23" s="446" t="e">
        <f>+MID(#REF!,27,1)</f>
        <v>#REF!</v>
      </c>
      <c r="AB23" s="446" t="e">
        <f>+MID(#REF!,28,1)</f>
        <v>#REF!</v>
      </c>
      <c r="AC23" s="448"/>
      <c r="AD23" s="446" t="e">
        <f>+LEFT(#REF!,1)</f>
        <v>#REF!</v>
      </c>
      <c r="AE23" s="446" t="e">
        <f>+MID(#REF!,2,1)</f>
        <v>#REF!</v>
      </c>
      <c r="AF23" s="446" t="e">
        <f>+MID(#REF!,3,1)</f>
        <v>#REF!</v>
      </c>
      <c r="AG23" s="446" t="e">
        <f>+MID(#REF!,4,1)</f>
        <v>#REF!</v>
      </c>
      <c r="AH23" s="446" t="e">
        <f>+MID(#REF!,5,1)</f>
        <v>#REF!</v>
      </c>
      <c r="AI23" s="446" t="e">
        <f>+MID(#REF!,6,1)</f>
        <v>#REF!</v>
      </c>
      <c r="AJ23" s="446" t="e">
        <f>+MID(#REF!,7,1)</f>
        <v>#REF!</v>
      </c>
      <c r="AK23" s="453" t="e">
        <f>+MID(#REF!,8,1)</f>
        <v>#REF!</v>
      </c>
    </row>
    <row r="24" spans="1:43" x14ac:dyDescent="0.25">
      <c r="A24" s="451" t="s">
        <v>1412</v>
      </c>
      <c r="B24" s="409"/>
      <c r="C24" s="409"/>
      <c r="D24" s="409"/>
      <c r="E24" s="409"/>
      <c r="F24" s="409"/>
      <c r="G24" s="450" t="s">
        <v>1413</v>
      </c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450"/>
      <c r="U24" s="450"/>
      <c r="V24" s="450"/>
      <c r="W24" s="450"/>
      <c r="X24" s="450"/>
      <c r="Y24" s="450"/>
      <c r="Z24" s="450"/>
      <c r="AA24" s="450"/>
      <c r="AB24" s="450"/>
      <c r="AC24" s="450"/>
      <c r="AD24" s="450"/>
      <c r="AE24" s="404"/>
      <c r="AF24" s="404"/>
      <c r="AG24" s="404"/>
      <c r="AH24" s="404"/>
      <c r="AI24" s="404"/>
      <c r="AJ24" s="404"/>
      <c r="AK24" s="403"/>
    </row>
    <row r="25" spans="1:43" s="535" customFormat="1" ht="19.5" customHeight="1" x14ac:dyDescent="0.25">
      <c r="A25" s="454" t="e">
        <f>+LEFT(#REF!,1)</f>
        <v>#REF!</v>
      </c>
      <c r="B25" s="446" t="e">
        <f>+MID(#REF!,2,1)</f>
        <v>#REF!</v>
      </c>
      <c r="C25" s="446" t="e">
        <f>+MID(#REF!,3,1)</f>
        <v>#REF!</v>
      </c>
      <c r="D25" s="446" t="e">
        <f>+MID(#REF!,4,1)</f>
        <v>#REF!</v>
      </c>
      <c r="E25" s="446" t="e">
        <f>+MID(#REF!,5,1)</f>
        <v>#REF!</v>
      </c>
      <c r="F25" s="446"/>
      <c r="G25" s="446" t="e">
        <f>+LEFT(#REF!,1)</f>
        <v>#REF!</v>
      </c>
      <c r="H25" s="446" t="e">
        <f>+MID(#REF!,2,1)</f>
        <v>#REF!</v>
      </c>
      <c r="I25" s="446" t="e">
        <f>+MID(#REF!,3,1)</f>
        <v>#REF!</v>
      </c>
      <c r="J25" s="446" t="e">
        <f>+MID(#REF!,4,1)</f>
        <v>#REF!</v>
      </c>
      <c r="K25" s="446" t="e">
        <f>+MID(#REF!,5,1)</f>
        <v>#REF!</v>
      </c>
      <c r="L25" s="446" t="e">
        <f>+MID(#REF!,6,1)</f>
        <v>#REF!</v>
      </c>
      <c r="M25" s="446" t="e">
        <f>+MID(#REF!,7,1)</f>
        <v>#REF!</v>
      </c>
      <c r="N25" s="446" t="e">
        <f>+MID(#REF!,8,1)</f>
        <v>#REF!</v>
      </c>
      <c r="O25" s="446" t="e">
        <f>+MID(#REF!,9,1)</f>
        <v>#REF!</v>
      </c>
      <c r="P25" s="446" t="e">
        <f>+MID(#REF!,10,1)</f>
        <v>#REF!</v>
      </c>
      <c r="Q25" s="446" t="e">
        <f>+MID(#REF!,11,1)</f>
        <v>#REF!</v>
      </c>
      <c r="R25" s="446" t="e">
        <f>+MID(#REF!,12,1)</f>
        <v>#REF!</v>
      </c>
      <c r="S25" s="446" t="e">
        <f>+MID(#REF!,13,1)</f>
        <v>#REF!</v>
      </c>
      <c r="T25" s="446" t="e">
        <f>+MID(#REF!,14,1)</f>
        <v>#REF!</v>
      </c>
      <c r="U25" s="446" t="e">
        <f>+MID(#REF!,15,1)</f>
        <v>#REF!</v>
      </c>
      <c r="V25" s="446" t="e">
        <f>+MID(#REF!,16,1)</f>
        <v>#REF!</v>
      </c>
      <c r="W25" s="446" t="e">
        <f>+MID(#REF!,17,1)</f>
        <v>#REF!</v>
      </c>
      <c r="X25" s="446" t="e">
        <f>+MID(#REF!,18,1)</f>
        <v>#REF!</v>
      </c>
      <c r="Y25" s="446" t="e">
        <f>+MID(#REF!,19,1)</f>
        <v>#REF!</v>
      </c>
      <c r="Z25" s="446" t="e">
        <f>+MID(#REF!,20,1)</f>
        <v>#REF!</v>
      </c>
      <c r="AA25" s="446" t="e">
        <f>+MID(#REF!,21,1)</f>
        <v>#REF!</v>
      </c>
      <c r="AB25" s="446" t="e">
        <f>+MID(#REF!,22,1)</f>
        <v>#REF!</v>
      </c>
      <c r="AC25" s="446" t="e">
        <f>+MID(#REF!,23,1)</f>
        <v>#REF!</v>
      </c>
      <c r="AD25" s="446" t="e">
        <f>+MID(#REF!,24,1)</f>
        <v>#REF!</v>
      </c>
      <c r="AE25" s="446" t="e">
        <f>+MID(#REF!,25,1)</f>
        <v>#REF!</v>
      </c>
      <c r="AF25" s="446" t="e">
        <f>+MID(#REF!,26,1)</f>
        <v>#REF!</v>
      </c>
      <c r="AG25" s="446" t="e">
        <f>+MID(#REF!,27,1)</f>
        <v>#REF!</v>
      </c>
      <c r="AH25" s="446" t="e">
        <f>+MID(#REF!,28,1)</f>
        <v>#REF!</v>
      </c>
      <c r="AI25" s="446" t="e">
        <f>+MID(#REF!,29,1)</f>
        <v>#REF!</v>
      </c>
      <c r="AJ25" s="446" t="e">
        <f>+MID(#REF!,30,1)</f>
        <v>#REF!</v>
      </c>
      <c r="AK25" s="453" t="e">
        <f>+MID(#REF!,31,1)</f>
        <v>#REF!</v>
      </c>
    </row>
    <row r="26" spans="1:43" x14ac:dyDescent="0.25">
      <c r="A26" s="451" t="s">
        <v>1414</v>
      </c>
      <c r="B26" s="409"/>
      <c r="C26" s="409"/>
      <c r="D26" s="409"/>
      <c r="E26" s="409"/>
      <c r="F26" s="409"/>
      <c r="G26" s="450"/>
      <c r="H26" s="450"/>
      <c r="I26" s="450"/>
      <c r="J26" s="450"/>
      <c r="K26" s="450"/>
      <c r="L26" s="450"/>
      <c r="M26" s="450"/>
      <c r="N26" s="409"/>
      <c r="O26" s="450" t="s">
        <v>1415</v>
      </c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04"/>
      <c r="AF26" s="404"/>
      <c r="AG26" s="404"/>
      <c r="AH26" s="404"/>
      <c r="AI26" s="404"/>
      <c r="AJ26" s="404"/>
      <c r="AK26" s="403"/>
    </row>
    <row r="27" spans="1:43" s="535" customFormat="1" ht="19.5" customHeight="1" x14ac:dyDescent="0.25">
      <c r="A27" s="449">
        <v>0</v>
      </c>
      <c r="B27" s="446" t="e">
        <f>+LEFT(#REF!,1)</f>
        <v>#REF!</v>
      </c>
      <c r="C27" s="446" t="e">
        <f>+MID(#REF!,2,1)</f>
        <v>#REF!</v>
      </c>
      <c r="D27" s="446" t="e">
        <f>+MID(#REF!,3,1)</f>
        <v>#REF!</v>
      </c>
      <c r="E27" s="446" t="s">
        <v>1056</v>
      </c>
      <c r="F27" s="446" t="e">
        <f>+LEFT(#REF!,1)</f>
        <v>#REF!</v>
      </c>
      <c r="G27" s="446" t="e">
        <f>+MID(#REF!,2,1)</f>
        <v>#REF!</v>
      </c>
      <c r="H27" s="446" t="e">
        <f>+MID(#REF!,3,1)</f>
        <v>#REF!</v>
      </c>
      <c r="I27" s="446" t="e">
        <f>+MID(#REF!,4,1)</f>
        <v>#REF!</v>
      </c>
      <c r="J27" s="446" t="e">
        <f>+MID(#REF!,5,1)</f>
        <v>#REF!</v>
      </c>
      <c r="K27" s="446" t="e">
        <f>+MID(#REF!,6,1)</f>
        <v>#REF!</v>
      </c>
      <c r="L27" s="446" t="e">
        <f>+MID(#REF!,7,1)</f>
        <v>#REF!</v>
      </c>
      <c r="M27" s="446" t="e">
        <f>+MID(#REF!,8,1)</f>
        <v>#REF!</v>
      </c>
      <c r="N27" s="448"/>
      <c r="O27" s="447">
        <v>0</v>
      </c>
      <c r="P27" s="446" t="e">
        <f>+LEFT(#REF!,1)</f>
        <v>#REF!</v>
      </c>
      <c r="Q27" s="446" t="e">
        <f>+MID(#REF!,2,1)</f>
        <v>#REF!</v>
      </c>
      <c r="R27" s="446" t="e">
        <f>+MID(#REF!,3,1)</f>
        <v>#REF!</v>
      </c>
      <c r="S27" s="446" t="s">
        <v>1056</v>
      </c>
      <c r="T27" s="446" t="e">
        <f>+LEFT(#REF!,1)</f>
        <v>#REF!</v>
      </c>
      <c r="U27" s="446" t="e">
        <f>+MID(#REF!,2,1)</f>
        <v>#REF!</v>
      </c>
      <c r="V27" s="446" t="e">
        <f>+MID(#REF!,3,1)</f>
        <v>#REF!</v>
      </c>
      <c r="W27" s="446" t="e">
        <f>+MID(#REF!,4,1)</f>
        <v>#REF!</v>
      </c>
      <c r="X27" s="446" t="e">
        <f>+MID(#REF!,5,1)</f>
        <v>#REF!</v>
      </c>
      <c r="Y27" s="446" t="e">
        <f>+MID(#REF!,6,1)</f>
        <v>#REF!</v>
      </c>
      <c r="Z27" s="446" t="e">
        <f>+MID(#REF!,7,1)</f>
        <v>#REF!</v>
      </c>
      <c r="AA27" s="446" t="e">
        <f>+MID(#REF!,8,1)</f>
        <v>#REF!</v>
      </c>
      <c r="AB27" s="446"/>
      <c r="AC27" s="446"/>
      <c r="AD27" s="446"/>
      <c r="AE27" s="404"/>
      <c r="AF27" s="404"/>
      <c r="AG27" s="404"/>
      <c r="AH27" s="404"/>
      <c r="AI27" s="404"/>
      <c r="AJ27" s="404"/>
      <c r="AK27" s="403"/>
      <c r="AQ27" s="535" t="s">
        <v>1057</v>
      </c>
    </row>
    <row r="28" spans="1:43" s="396" customFormat="1" x14ac:dyDescent="0.25">
      <c r="A28" s="408" t="s">
        <v>1416</v>
      </c>
      <c r="B28" s="407"/>
      <c r="C28" s="407"/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3"/>
    </row>
    <row r="29" spans="1:43" s="535" customFormat="1" ht="19.5" customHeight="1" thickBot="1" x14ac:dyDescent="0.3">
      <c r="A29" s="445" t="e">
        <f>+LEFT(#REF!,1)</f>
        <v>#REF!</v>
      </c>
      <c r="B29" s="444" t="e">
        <f>+MID(#REF!,2,1)</f>
        <v>#REF!</v>
      </c>
      <c r="C29" s="444" t="e">
        <f>+MID(#REF!,3,1)</f>
        <v>#REF!</v>
      </c>
      <c r="D29" s="444" t="e">
        <f>+MID(#REF!,4,1)</f>
        <v>#REF!</v>
      </c>
      <c r="E29" s="444" t="e">
        <f>+MID(#REF!,5,1)</f>
        <v>#REF!</v>
      </c>
      <c r="F29" s="444" t="e">
        <f>+MID(#REF!,6,1)</f>
        <v>#REF!</v>
      </c>
      <c r="G29" s="444" t="e">
        <f>+MID(#REF!,7,1)</f>
        <v>#REF!</v>
      </c>
      <c r="H29" s="444" t="e">
        <f>+MID(#REF!,8,1)</f>
        <v>#REF!</v>
      </c>
      <c r="I29" s="444" t="e">
        <f>+MID(#REF!,9,1)</f>
        <v>#REF!</v>
      </c>
      <c r="J29" s="444" t="e">
        <f>+MID(#REF!,10,1)</f>
        <v>#REF!</v>
      </c>
      <c r="K29" s="444" t="e">
        <f>+MID(#REF!,11,1)</f>
        <v>#REF!</v>
      </c>
      <c r="L29" s="444" t="e">
        <f>+MID(#REF!,12,1)</f>
        <v>#REF!</v>
      </c>
      <c r="M29" s="444" t="e">
        <f>+MID(#REF!,13,1)</f>
        <v>#REF!</v>
      </c>
      <c r="N29" s="444" t="e">
        <f>+MID(#REF!,14,1)</f>
        <v>#REF!</v>
      </c>
      <c r="O29" s="444" t="e">
        <f>+MID(#REF!,15,1)</f>
        <v>#REF!</v>
      </c>
      <c r="P29" s="444" t="e">
        <f>+MID(#REF!,16,1)</f>
        <v>#REF!</v>
      </c>
      <c r="Q29" s="444" t="e">
        <f>+MID(#REF!,17,1)</f>
        <v>#REF!</v>
      </c>
      <c r="R29" s="444" t="e">
        <f>+MID(#REF!,18,1)</f>
        <v>#REF!</v>
      </c>
      <c r="S29" s="444" t="e">
        <f>+MID(#REF!,19,1)</f>
        <v>#REF!</v>
      </c>
      <c r="T29" s="444" t="e">
        <f>+MID(#REF!,20,1)</f>
        <v>#REF!</v>
      </c>
      <c r="U29" s="444" t="e">
        <f>+MID(#REF!,21,1)</f>
        <v>#REF!</v>
      </c>
      <c r="V29" s="444" t="e">
        <f>+MID(#REF!,22,1)</f>
        <v>#REF!</v>
      </c>
      <c r="W29" s="444" t="e">
        <f>+MID(#REF!,23,1)</f>
        <v>#REF!</v>
      </c>
      <c r="X29" s="444" t="e">
        <f>+MID(#REF!,24,1)</f>
        <v>#REF!</v>
      </c>
      <c r="Y29" s="444" t="e">
        <f>+MID(#REF!,25,1)</f>
        <v>#REF!</v>
      </c>
      <c r="Z29" s="444" t="e">
        <f>+MID(#REF!,26,1)</f>
        <v>#REF!</v>
      </c>
      <c r="AA29" s="444" t="e">
        <f>+MID(#REF!,27,1)</f>
        <v>#REF!</v>
      </c>
      <c r="AB29" s="444" t="e">
        <f>+MID(#REF!,28,1)</f>
        <v>#REF!</v>
      </c>
      <c r="AC29" s="444" t="e">
        <f>+MID(#REF!,29,1)</f>
        <v>#REF!</v>
      </c>
      <c r="AD29" s="444" t="e">
        <f>+MID(#REF!,30,1)</f>
        <v>#REF!</v>
      </c>
      <c r="AE29" s="444" t="e">
        <f>+MID(#REF!,31,1)</f>
        <v>#REF!</v>
      </c>
      <c r="AF29" s="444" t="e">
        <f>+MID(#REF!,32,1)</f>
        <v>#REF!</v>
      </c>
      <c r="AG29" s="444" t="e">
        <f>+MID(#REF!,33,1)</f>
        <v>#REF!</v>
      </c>
      <c r="AH29" s="444" t="e">
        <f>+MID(#REF!,34,1)</f>
        <v>#REF!</v>
      </c>
      <c r="AI29" s="444" t="e">
        <f>+MID(#REF!,35,1)</f>
        <v>#REF!</v>
      </c>
      <c r="AJ29" s="444" t="e">
        <f>+MID(#REF!,36,1)</f>
        <v>#REF!</v>
      </c>
      <c r="AK29" s="443" t="e">
        <f>+MID(#REF!,37,1)</f>
        <v>#REF!</v>
      </c>
    </row>
    <row r="30" spans="1:43" s="396" customFormat="1" ht="4.5" customHeight="1" thickBot="1" x14ac:dyDescent="0.3">
      <c r="W30" s="397"/>
      <c r="X30" s="397"/>
      <c r="Y30" s="397"/>
      <c r="Z30" s="397"/>
      <c r="AA30" s="397"/>
      <c r="AB30" s="397"/>
      <c r="AC30" s="397"/>
      <c r="AD30" s="397"/>
      <c r="AE30" s="397"/>
      <c r="AF30" s="397"/>
      <c r="AG30" s="397"/>
      <c r="AH30" s="397"/>
      <c r="AI30" s="397"/>
      <c r="AJ30" s="397"/>
      <c r="AK30" s="397"/>
    </row>
    <row r="31" spans="1:43" s="439" customFormat="1" ht="12.75" customHeight="1" x14ac:dyDescent="0.25">
      <c r="A31" s="442" t="s">
        <v>1265</v>
      </c>
      <c r="B31" s="441"/>
      <c r="C31" s="441"/>
      <c r="D31" s="441"/>
      <c r="E31" s="441"/>
      <c r="F31" s="441"/>
      <c r="G31" s="441"/>
      <c r="H31" s="441"/>
      <c r="I31" s="441"/>
      <c r="J31" s="441"/>
      <c r="K31" s="678"/>
      <c r="L31" s="678"/>
      <c r="M31" s="1685" t="s">
        <v>1417</v>
      </c>
      <c r="N31" s="1686"/>
      <c r="O31" s="1686"/>
      <c r="P31" s="1686"/>
      <c r="Q31" s="1686"/>
      <c r="R31" s="1686"/>
      <c r="S31" s="1686"/>
      <c r="T31" s="1686"/>
      <c r="U31" s="1687"/>
      <c r="V31" s="1580" t="s">
        <v>1418</v>
      </c>
      <c r="W31" s="1580"/>
      <c r="X31" s="1580"/>
      <c r="Y31" s="1580"/>
      <c r="Z31" s="1580"/>
      <c r="AA31" s="1580"/>
      <c r="AB31" s="1580"/>
      <c r="AC31" s="1581"/>
      <c r="AD31" s="1685" t="s">
        <v>1419</v>
      </c>
      <c r="AE31" s="1686"/>
      <c r="AF31" s="1686"/>
      <c r="AG31" s="1686"/>
      <c r="AH31" s="1686"/>
      <c r="AI31" s="1686"/>
      <c r="AJ31" s="1686"/>
      <c r="AK31" s="1686"/>
      <c r="AL31" s="1691"/>
    </row>
    <row r="32" spans="1:43" s="396" customFormat="1" ht="19.5" customHeight="1" x14ac:dyDescent="0.25">
      <c r="A32" s="425" t="e">
        <f>LEFT(TEXT(#REF!,"dd.m.yyyy"),1)</f>
        <v>#REF!</v>
      </c>
      <c r="B32" s="424" t="e">
        <f>MID(TEXT(#REF!,"dd.mm.yyyy"),2,1)</f>
        <v>#REF!</v>
      </c>
      <c r="C32" s="423" t="s">
        <v>1027</v>
      </c>
      <c r="D32" s="424" t="e">
        <f>MID(TEXT(#REF!,"dd.mm.yyyy"),4,1)</f>
        <v>#REF!</v>
      </c>
      <c r="E32" s="424" t="e">
        <f>MID(TEXT(#REF!,"dd.mm.yyyy"),5,1)</f>
        <v>#REF!</v>
      </c>
      <c r="F32" s="423" t="s">
        <v>1027</v>
      </c>
      <c r="G32" s="424" t="e">
        <f>MID(TEXT(#REF!,"dd.mm.yyyy"),7,1)</f>
        <v>#REF!</v>
      </c>
      <c r="H32" s="424" t="e">
        <f>MID(TEXT(#REF!,"dd.mm.yyyy"),8,1)</f>
        <v>#REF!</v>
      </c>
      <c r="I32" s="424" t="e">
        <f>MID(TEXT(#REF!,"dd.mm.yyyy"),9,1)</f>
        <v>#REF!</v>
      </c>
      <c r="J32" s="424" t="e">
        <f>MID(TEXT(#REF!,"dd.mm.yyyy"),10,1)</f>
        <v>#REF!</v>
      </c>
      <c r="K32" s="679"/>
      <c r="L32" s="431"/>
      <c r="M32" s="1688"/>
      <c r="N32" s="1689"/>
      <c r="O32" s="1689"/>
      <c r="P32" s="1689"/>
      <c r="Q32" s="1689"/>
      <c r="R32" s="1689"/>
      <c r="S32" s="1689"/>
      <c r="T32" s="1689"/>
      <c r="U32" s="1690"/>
      <c r="V32" s="1583"/>
      <c r="W32" s="1583"/>
      <c r="X32" s="1583"/>
      <c r="Y32" s="1583"/>
      <c r="Z32" s="1583"/>
      <c r="AA32" s="1583"/>
      <c r="AB32" s="1583"/>
      <c r="AC32" s="1584"/>
      <c r="AD32" s="1688"/>
      <c r="AE32" s="1689"/>
      <c r="AF32" s="1689"/>
      <c r="AG32" s="1689"/>
      <c r="AH32" s="1689"/>
      <c r="AI32" s="1689"/>
      <c r="AJ32" s="1689"/>
      <c r="AK32" s="1689"/>
      <c r="AL32" s="1692"/>
      <c r="AP32" s="534"/>
    </row>
    <row r="33" spans="1:38" s="396" customFormat="1" ht="12.75" customHeight="1" x14ac:dyDescent="0.25">
      <c r="A33" s="437"/>
      <c r="B33" s="436"/>
      <c r="C33" s="436"/>
      <c r="D33" s="436"/>
      <c r="E33" s="436"/>
      <c r="F33" s="436"/>
      <c r="G33" s="436"/>
      <c r="H33" s="436"/>
      <c r="I33" s="436"/>
      <c r="J33" s="436"/>
      <c r="K33" s="680"/>
      <c r="L33" s="680"/>
      <c r="M33" s="1688"/>
      <c r="N33" s="1689"/>
      <c r="O33" s="1689"/>
      <c r="P33" s="1689"/>
      <c r="Q33" s="1689"/>
      <c r="R33" s="1689"/>
      <c r="S33" s="1689"/>
      <c r="T33" s="1689"/>
      <c r="U33" s="1690"/>
      <c r="V33" s="1583"/>
      <c r="W33" s="1583"/>
      <c r="X33" s="1583"/>
      <c r="Y33" s="1583"/>
      <c r="Z33" s="1583"/>
      <c r="AA33" s="1583"/>
      <c r="AB33" s="1583"/>
      <c r="AC33" s="1584"/>
      <c r="AD33" s="1688"/>
      <c r="AE33" s="1689"/>
      <c r="AF33" s="1689"/>
      <c r="AG33" s="1689"/>
      <c r="AH33" s="1689"/>
      <c r="AI33" s="1689"/>
      <c r="AJ33" s="1689"/>
      <c r="AK33" s="1689"/>
      <c r="AL33" s="1692"/>
    </row>
    <row r="34" spans="1:38" s="396" customFormat="1" x14ac:dyDescent="0.2">
      <c r="A34" s="408" t="s">
        <v>1264</v>
      </c>
      <c r="B34" s="407"/>
      <c r="C34" s="407"/>
      <c r="D34" s="407"/>
      <c r="E34" s="407"/>
      <c r="F34" s="407"/>
      <c r="G34" s="407"/>
      <c r="H34" s="407"/>
      <c r="I34" s="407"/>
      <c r="J34" s="407"/>
      <c r="K34" s="431"/>
      <c r="L34" s="681"/>
      <c r="M34" s="431"/>
      <c r="N34" s="431"/>
      <c r="O34" s="431"/>
      <c r="P34" s="431"/>
      <c r="Q34" s="431"/>
      <c r="R34" s="431"/>
      <c r="S34" s="431"/>
      <c r="T34" s="407"/>
      <c r="U34" s="429"/>
      <c r="V34" s="430"/>
      <c r="W34" s="430"/>
      <c r="X34" s="430"/>
      <c r="Y34" s="430"/>
      <c r="Z34" s="430"/>
      <c r="AA34" s="404"/>
      <c r="AB34" s="430"/>
      <c r="AC34" s="429"/>
      <c r="AD34" s="428"/>
      <c r="AE34" s="427"/>
      <c r="AF34" s="427"/>
      <c r="AG34" s="427"/>
      <c r="AH34" s="427"/>
      <c r="AI34" s="427"/>
      <c r="AJ34" s="427"/>
      <c r="AK34" s="427"/>
      <c r="AL34" s="426"/>
    </row>
    <row r="35" spans="1:38" s="396" customFormat="1" ht="19.5" customHeight="1" x14ac:dyDescent="0.25">
      <c r="A35" s="425" t="e">
        <f>IF(#REF!="","",LEFT(TEXT(#REF!,"dd.mm.yyyy"),1))</f>
        <v>#REF!</v>
      </c>
      <c r="B35" s="424" t="e">
        <f>IF(#REF!="","",MID(TEXT(#REF!,"dd.mm.yyyy"),2,1))</f>
        <v>#REF!</v>
      </c>
      <c r="C35" s="423" t="s">
        <v>1027</v>
      </c>
      <c r="D35" s="424" t="e">
        <f>IF(#REF!="","",MID(TEXT(#REF!,"dd.mm.yyyy"),4,1))</f>
        <v>#REF!</v>
      </c>
      <c r="E35" s="424" t="e">
        <f>IF(#REF!="","",MID(TEXT(#REF!,"dd.mm.yyyy"),5,1))</f>
        <v>#REF!</v>
      </c>
      <c r="F35" s="423" t="s">
        <v>1027</v>
      </c>
      <c r="G35" s="422" t="e">
        <f>IF(#REF!="","",MID(TEXT(#REF!,"dd.mm.yyyy"),7,1))</f>
        <v>#REF!</v>
      </c>
      <c r="H35" s="422" t="e">
        <f>IF(#REF!="","",MID(TEXT(#REF!,"dd.mm.yyyy"),8,1))</f>
        <v>#REF!</v>
      </c>
      <c r="I35" s="422" t="e">
        <f>IF(#REF!="","",MID(TEXT(#REF!,"dd.mm.yyyy"),9,1))</f>
        <v>#REF!</v>
      </c>
      <c r="J35" s="422" t="e">
        <f>IF(#REF!="","",MID(TEXT(#REF!,"dd.mm.yyyy"),10,1))</f>
        <v>#REF!</v>
      </c>
      <c r="K35" s="682"/>
      <c r="L35" s="533"/>
      <c r="M35" s="407"/>
      <c r="N35" s="407"/>
      <c r="O35" s="407"/>
      <c r="P35" s="407"/>
      <c r="Q35" s="407"/>
      <c r="R35" s="407"/>
      <c r="S35" s="407"/>
      <c r="T35" s="407"/>
      <c r="U35" s="533"/>
      <c r="V35" s="407"/>
      <c r="W35" s="404"/>
      <c r="X35" s="404"/>
      <c r="Y35" s="404"/>
      <c r="Z35" s="404"/>
      <c r="AA35" s="404"/>
      <c r="AB35" s="404"/>
      <c r="AC35" s="532"/>
      <c r="AD35" s="404"/>
      <c r="AE35" s="404"/>
      <c r="AF35" s="404"/>
      <c r="AG35" s="404"/>
      <c r="AH35" s="404"/>
      <c r="AI35" s="404"/>
      <c r="AJ35" s="404"/>
      <c r="AK35" s="404"/>
      <c r="AL35" s="403"/>
    </row>
    <row r="36" spans="1:38" s="402" customFormat="1" thickBot="1" x14ac:dyDescent="0.3">
      <c r="A36" s="417"/>
      <c r="B36" s="416"/>
      <c r="C36" s="416"/>
      <c r="D36" s="416"/>
      <c r="E36" s="416"/>
      <c r="F36" s="416"/>
      <c r="G36" s="416"/>
      <c r="H36" s="416"/>
      <c r="I36" s="416"/>
      <c r="J36" s="416"/>
      <c r="K36" s="416"/>
      <c r="L36" s="415"/>
      <c r="M36" s="1587" t="e">
        <f>#REF!</f>
        <v>#REF!</v>
      </c>
      <c r="N36" s="1588"/>
      <c r="O36" s="1588"/>
      <c r="P36" s="1588"/>
      <c r="Q36" s="1588"/>
      <c r="R36" s="1588"/>
      <c r="S36" s="1588"/>
      <c r="T36" s="1588"/>
      <c r="U36" s="1589"/>
      <c r="V36" s="1587" t="e">
        <f>#REF!</f>
        <v>#REF!</v>
      </c>
      <c r="W36" s="1588"/>
      <c r="X36" s="1588"/>
      <c r="Y36" s="1588"/>
      <c r="Z36" s="1588"/>
      <c r="AA36" s="1588"/>
      <c r="AB36" s="1588"/>
      <c r="AC36" s="1589"/>
      <c r="AD36" s="1590" t="e">
        <f>#REF!</f>
        <v>#REF!</v>
      </c>
      <c r="AE36" s="1588"/>
      <c r="AF36" s="1588"/>
      <c r="AG36" s="1588"/>
      <c r="AH36" s="1588"/>
      <c r="AI36" s="1588"/>
      <c r="AJ36" s="1588"/>
      <c r="AK36" s="1588"/>
      <c r="AL36" s="1591"/>
    </row>
    <row r="37" spans="1:38" s="402" customFormat="1" x14ac:dyDescent="0.25"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</row>
    <row r="38" spans="1:38" s="402" customFormat="1" x14ac:dyDescent="0.25"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7"/>
      <c r="AJ38" s="397"/>
      <c r="AK38" s="397"/>
    </row>
    <row r="39" spans="1:38" s="402" customFormat="1" x14ac:dyDescent="0.25"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7"/>
      <c r="AJ39" s="397"/>
      <c r="AK39" s="397"/>
    </row>
    <row r="40" spans="1:38" ht="13.5" thickBot="1" x14ac:dyDescent="0.3"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</row>
    <row r="41" spans="1:38" s="402" customFormat="1" x14ac:dyDescent="0.25">
      <c r="B41" s="414" t="s">
        <v>1420</v>
      </c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2"/>
      <c r="AJ41" s="411"/>
      <c r="AK41" s="397"/>
    </row>
    <row r="42" spans="1:38" s="402" customFormat="1" x14ac:dyDescent="0.25">
      <c r="B42" s="406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405"/>
      <c r="U42" s="405"/>
      <c r="V42" s="405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4"/>
      <c r="AJ42" s="403"/>
      <c r="AK42" s="397"/>
    </row>
    <row r="43" spans="1:38" x14ac:dyDescent="0.25">
      <c r="B43" s="410"/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09"/>
      <c r="Q43" s="409"/>
      <c r="R43" s="409"/>
      <c r="S43" s="409"/>
      <c r="T43" s="409"/>
      <c r="U43" s="409"/>
      <c r="V43" s="409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4"/>
      <c r="AJ43" s="403"/>
      <c r="AK43" s="397"/>
    </row>
    <row r="44" spans="1:38" s="402" customFormat="1" x14ac:dyDescent="0.25">
      <c r="B44" s="406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3"/>
      <c r="AK44" s="397"/>
    </row>
    <row r="45" spans="1:38" s="396" customFormat="1" x14ac:dyDescent="0.25">
      <c r="B45" s="408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397"/>
    </row>
    <row r="46" spans="1:38" s="396" customFormat="1" x14ac:dyDescent="0.25">
      <c r="B46" s="408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38" s="402" customFormat="1" x14ac:dyDescent="0.25">
      <c r="B47" s="406"/>
      <c r="C47" s="405"/>
      <c r="D47" s="405"/>
      <c r="E47" s="405"/>
      <c r="F47" s="405"/>
      <c r="G47" s="405"/>
      <c r="H47" s="405"/>
      <c r="I47" s="405"/>
      <c r="J47" s="405"/>
      <c r="K47" s="405"/>
      <c r="L47" s="405"/>
      <c r="M47" s="405"/>
      <c r="N47" s="405"/>
      <c r="O47" s="405"/>
      <c r="P47" s="405"/>
      <c r="Q47" s="405"/>
      <c r="R47" s="405"/>
      <c r="S47" s="405"/>
      <c r="T47" s="405"/>
      <c r="U47" s="405"/>
      <c r="V47" s="405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38" s="402" customFormat="1" x14ac:dyDescent="0.25">
      <c r="B48" s="406"/>
      <c r="C48" s="405"/>
      <c r="D48" s="405"/>
      <c r="E48" s="405"/>
      <c r="F48" s="405"/>
      <c r="G48" s="405"/>
      <c r="H48" s="405"/>
      <c r="I48" s="405"/>
      <c r="J48" s="405"/>
      <c r="K48" s="405"/>
      <c r="L48" s="405"/>
      <c r="M48" s="405"/>
      <c r="N48" s="405"/>
      <c r="O48" s="405"/>
      <c r="P48" s="405"/>
      <c r="Q48" s="405"/>
      <c r="R48" s="405"/>
      <c r="S48" s="405"/>
      <c r="T48" s="405"/>
      <c r="U48" s="405"/>
      <c r="V48" s="405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2:37" s="402" customFormat="1" x14ac:dyDescent="0.25">
      <c r="B49" s="406"/>
      <c r="C49" s="405"/>
      <c r="D49" s="405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2:37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2:37" s="396" customFormat="1" ht="13.5" thickBot="1" x14ac:dyDescent="0.3">
      <c r="B51" s="401"/>
      <c r="C51" s="400"/>
      <c r="D51" s="400"/>
      <c r="E51" s="400"/>
      <c r="F51" s="400"/>
      <c r="G51" s="400" t="s">
        <v>1421</v>
      </c>
      <c r="H51" s="400"/>
      <c r="I51" s="400"/>
      <c r="J51" s="400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 t="s">
        <v>1422</v>
      </c>
      <c r="V51" s="400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8"/>
      <c r="AK51" s="397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540" customWidth="1"/>
    <col min="2" max="2" width="35" style="540" customWidth="1"/>
    <col min="3" max="3" width="3.5703125" style="540" customWidth="1"/>
    <col min="4" max="4" width="6.85546875" style="540" customWidth="1"/>
    <col min="5" max="6" width="29.5703125" style="540" customWidth="1"/>
    <col min="7" max="16384" width="9.140625" style="540"/>
  </cols>
  <sheetData>
    <row r="1" spans="1:10" s="507" customFormat="1" ht="7.5" customHeight="1" x14ac:dyDescent="0.25">
      <c r="A1" s="506"/>
      <c r="H1" s="450"/>
      <c r="I1" s="450"/>
    </row>
    <row r="2" spans="1:10" s="507" customFormat="1" ht="17.25" customHeight="1" x14ac:dyDescent="0.25">
      <c r="A2" s="506"/>
      <c r="B2" s="531" t="s">
        <v>2031</v>
      </c>
      <c r="C2" s="698"/>
      <c r="D2" s="699" t="s">
        <v>1423</v>
      </c>
      <c r="E2" s="700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507" customFormat="1" ht="7.5" customHeight="1" thickBot="1" x14ac:dyDescent="0.3">
      <c r="A3" s="506"/>
      <c r="B3" s="585"/>
      <c r="C3" s="450"/>
      <c r="D3" s="450"/>
    </row>
    <row r="4" spans="1:10" s="565" customFormat="1" ht="11.25" customHeight="1" x14ac:dyDescent="0.25">
      <c r="A4" s="584"/>
      <c r="B4" s="583"/>
      <c r="C4" s="582"/>
      <c r="D4" s="581"/>
      <c r="E4" s="1655" t="s">
        <v>1504</v>
      </c>
      <c r="F4" s="1682"/>
    </row>
    <row r="5" spans="1:10" s="565" customFormat="1" ht="33.75" customHeight="1" x14ac:dyDescent="0.25">
      <c r="A5" s="643" t="s">
        <v>1424</v>
      </c>
      <c r="B5" s="641" t="s">
        <v>1262</v>
      </c>
      <c r="C5" s="578"/>
      <c r="D5" s="649" t="s">
        <v>1505</v>
      </c>
      <c r="E5" s="647" t="s">
        <v>1506</v>
      </c>
      <c r="F5" s="575" t="s">
        <v>1507</v>
      </c>
    </row>
    <row r="6" spans="1:10" s="565" customFormat="1" ht="29.65" customHeight="1" x14ac:dyDescent="0.25">
      <c r="A6" s="651" t="s">
        <v>777</v>
      </c>
      <c r="B6" s="546" t="s">
        <v>1840</v>
      </c>
      <c r="C6" s="545"/>
      <c r="D6" s="646" t="s">
        <v>778</v>
      </c>
      <c r="E6" s="650">
        <f>'P&amp;L old'!D9</f>
        <v>0</v>
      </c>
      <c r="F6" s="544">
        <f>'P&amp;L old'!E9</f>
        <v>0</v>
      </c>
    </row>
    <row r="7" spans="1:10" s="565" customFormat="1" ht="29.65" customHeight="1" x14ac:dyDescent="0.25">
      <c r="A7" s="651" t="s">
        <v>779</v>
      </c>
      <c r="B7" s="546" t="s">
        <v>1508</v>
      </c>
      <c r="C7" s="545"/>
      <c r="D7" s="646" t="s">
        <v>781</v>
      </c>
      <c r="E7" s="650">
        <f>'P&amp;L old'!D10</f>
        <v>0</v>
      </c>
      <c r="F7" s="544">
        <f>'P&amp;L old'!E10</f>
        <v>0</v>
      </c>
    </row>
    <row r="8" spans="1:10" s="570" customFormat="1" ht="29.65" customHeight="1" x14ac:dyDescent="0.25">
      <c r="A8" s="653" t="s">
        <v>782</v>
      </c>
      <c r="B8" s="548" t="s">
        <v>783</v>
      </c>
      <c r="C8" s="547"/>
      <c r="D8" s="652" t="s">
        <v>784</v>
      </c>
      <c r="E8" s="650">
        <f>'P&amp;L old'!D11</f>
        <v>0</v>
      </c>
      <c r="F8" s="544">
        <f>'P&amp;L old'!E11</f>
        <v>0</v>
      </c>
    </row>
    <row r="9" spans="1:10" s="570" customFormat="1" ht="29.65" customHeight="1" x14ac:dyDescent="0.25">
      <c r="A9" s="653" t="s">
        <v>785</v>
      </c>
      <c r="B9" s="548" t="s">
        <v>786</v>
      </c>
      <c r="C9" s="547"/>
      <c r="D9" s="652" t="s">
        <v>787</v>
      </c>
      <c r="E9" s="650">
        <f>'P&amp;L old'!D12</f>
        <v>0</v>
      </c>
      <c r="F9" s="544">
        <f>'P&amp;L old'!E12</f>
        <v>0</v>
      </c>
    </row>
    <row r="10" spans="1:10" s="565" customFormat="1" ht="29.65" customHeight="1" x14ac:dyDescent="0.25">
      <c r="A10" s="644" t="s">
        <v>788</v>
      </c>
      <c r="B10" s="546" t="s">
        <v>789</v>
      </c>
      <c r="C10" s="545"/>
      <c r="D10" s="646" t="s">
        <v>790</v>
      </c>
      <c r="E10" s="650">
        <f>'P&amp;L old'!D13</f>
        <v>0</v>
      </c>
      <c r="F10" s="544">
        <f>'P&amp;L old'!E13</f>
        <v>0</v>
      </c>
    </row>
    <row r="11" spans="1:10" s="565" customFormat="1" ht="29.65" customHeight="1" x14ac:dyDescent="0.25">
      <c r="A11" s="644" t="s">
        <v>496</v>
      </c>
      <c r="B11" s="546" t="s">
        <v>791</v>
      </c>
      <c r="C11" s="545"/>
      <c r="D11" s="646" t="s">
        <v>792</v>
      </c>
      <c r="E11" s="650">
        <f>'P&amp;L old'!D14</f>
        <v>0</v>
      </c>
      <c r="F11" s="544">
        <f>'P&amp;L old'!E14</f>
        <v>0</v>
      </c>
    </row>
    <row r="12" spans="1:10" s="565" customFormat="1" ht="29.65" customHeight="1" x14ac:dyDescent="0.25">
      <c r="A12" s="644" t="s">
        <v>499</v>
      </c>
      <c r="B12" s="546" t="s">
        <v>793</v>
      </c>
      <c r="C12" s="545"/>
      <c r="D12" s="646" t="s">
        <v>794</v>
      </c>
      <c r="E12" s="650">
        <f>'P&amp;L old'!D15</f>
        <v>0</v>
      </c>
      <c r="F12" s="544">
        <f>'P&amp;L old'!E15</f>
        <v>0</v>
      </c>
    </row>
    <row r="13" spans="1:10" s="570" customFormat="1" ht="29.65" customHeight="1" x14ac:dyDescent="0.25">
      <c r="A13" s="653" t="s">
        <v>558</v>
      </c>
      <c r="B13" s="548" t="s">
        <v>795</v>
      </c>
      <c r="C13" s="547"/>
      <c r="D13" s="652" t="s">
        <v>796</v>
      </c>
      <c r="E13" s="650">
        <f>'P&amp;L old'!D16</f>
        <v>0</v>
      </c>
      <c r="F13" s="544">
        <f>'P&amp;L old'!E16</f>
        <v>0</v>
      </c>
      <c r="J13" s="565"/>
    </row>
    <row r="14" spans="1:10" s="565" customFormat="1" ht="29.65" customHeight="1" x14ac:dyDescent="0.25">
      <c r="A14" s="651" t="s">
        <v>797</v>
      </c>
      <c r="B14" s="546" t="s">
        <v>798</v>
      </c>
      <c r="C14" s="545"/>
      <c r="D14" s="646" t="s">
        <v>799</v>
      </c>
      <c r="E14" s="650">
        <f>'P&amp;L old'!D17</f>
        <v>0</v>
      </c>
      <c r="F14" s="544">
        <f>'P&amp;L old'!E17</f>
        <v>0</v>
      </c>
    </row>
    <row r="15" spans="1:10" s="565" customFormat="1" ht="29.65" customHeight="1" x14ac:dyDescent="0.25">
      <c r="A15" s="651" t="s">
        <v>800</v>
      </c>
      <c r="B15" s="546" t="s">
        <v>801</v>
      </c>
      <c r="C15" s="545"/>
      <c r="D15" s="646" t="s">
        <v>802</v>
      </c>
      <c r="E15" s="650">
        <f>'P&amp;L old'!D18</f>
        <v>0</v>
      </c>
      <c r="F15" s="544">
        <f>'P&amp;L old'!E18</f>
        <v>0</v>
      </c>
    </row>
    <row r="16" spans="1:10" s="570" customFormat="1" ht="29.65" customHeight="1" x14ac:dyDescent="0.25">
      <c r="A16" s="653" t="s">
        <v>782</v>
      </c>
      <c r="B16" s="548" t="s">
        <v>803</v>
      </c>
      <c r="C16" s="547"/>
      <c r="D16" s="652" t="s">
        <v>804</v>
      </c>
      <c r="E16" s="650">
        <f>'P&amp;L old'!D19</f>
        <v>0</v>
      </c>
      <c r="F16" s="544">
        <f>'P&amp;L old'!E19</f>
        <v>0</v>
      </c>
    </row>
    <row r="17" spans="1:6" s="565" customFormat="1" ht="29.65" customHeight="1" x14ac:dyDescent="0.25">
      <c r="A17" s="651" t="s">
        <v>627</v>
      </c>
      <c r="B17" s="546" t="s">
        <v>805</v>
      </c>
      <c r="C17" s="545"/>
      <c r="D17" s="646" t="s">
        <v>806</v>
      </c>
      <c r="E17" s="650">
        <f>'P&amp;L old'!D20</f>
        <v>0</v>
      </c>
      <c r="F17" s="544">
        <f>'P&amp;L old'!E20</f>
        <v>0</v>
      </c>
    </row>
    <row r="18" spans="1:6" s="565" customFormat="1" ht="29.65" customHeight="1" x14ac:dyDescent="0.25">
      <c r="A18" s="651" t="s">
        <v>630</v>
      </c>
      <c r="B18" s="546" t="s">
        <v>807</v>
      </c>
      <c r="C18" s="545"/>
      <c r="D18" s="646" t="s">
        <v>808</v>
      </c>
      <c r="E18" s="650">
        <f>'P&amp;L old'!D21</f>
        <v>0</v>
      </c>
      <c r="F18" s="544">
        <f>'P&amp;L old'!E21</f>
        <v>0</v>
      </c>
    </row>
    <row r="19" spans="1:6" s="565" customFormat="1" ht="29.65" customHeight="1" x14ac:dyDescent="0.25">
      <c r="A19" s="651" t="s">
        <v>800</v>
      </c>
      <c r="B19" s="546" t="s">
        <v>809</v>
      </c>
      <c r="C19" s="545"/>
      <c r="D19" s="646" t="s">
        <v>810</v>
      </c>
      <c r="E19" s="650">
        <f>'P&amp;L old'!D22</f>
        <v>0</v>
      </c>
      <c r="F19" s="544">
        <f>'P&amp;L old'!E22</f>
        <v>0</v>
      </c>
    </row>
    <row r="20" spans="1:6" s="565" customFormat="1" ht="29.65" customHeight="1" x14ac:dyDescent="0.25">
      <c r="A20" s="651" t="s">
        <v>811</v>
      </c>
      <c r="B20" s="546" t="s">
        <v>812</v>
      </c>
      <c r="C20" s="545"/>
      <c r="D20" s="646" t="s">
        <v>813</v>
      </c>
      <c r="E20" s="650">
        <f>'P&amp;L old'!D23</f>
        <v>0</v>
      </c>
      <c r="F20" s="544">
        <f>'P&amp;L old'!E23</f>
        <v>0</v>
      </c>
    </row>
    <row r="21" spans="1:6" s="565" customFormat="1" ht="29.65" customHeight="1" x14ac:dyDescent="0.25">
      <c r="A21" s="651" t="s">
        <v>814</v>
      </c>
      <c r="B21" s="546" t="s">
        <v>815</v>
      </c>
      <c r="C21" s="545"/>
      <c r="D21" s="646" t="s">
        <v>816</v>
      </c>
      <c r="E21" s="650">
        <f>'P&amp;L old'!D24</f>
        <v>0</v>
      </c>
      <c r="F21" s="544">
        <f>'P&amp;L old'!E24</f>
        <v>0</v>
      </c>
    </row>
    <row r="22" spans="1:6" s="565" customFormat="1" ht="29.65" customHeight="1" x14ac:dyDescent="0.25">
      <c r="A22" s="651" t="s">
        <v>817</v>
      </c>
      <c r="B22" s="546" t="s">
        <v>818</v>
      </c>
      <c r="C22" s="545"/>
      <c r="D22" s="646" t="s">
        <v>819</v>
      </c>
      <c r="E22" s="650">
        <f>'P&amp;L old'!D25</f>
        <v>0</v>
      </c>
      <c r="F22" s="544">
        <f>'P&amp;L old'!E25</f>
        <v>0</v>
      </c>
    </row>
    <row r="23" spans="1:6" s="565" customFormat="1" ht="29.65" customHeight="1" x14ac:dyDescent="0.25">
      <c r="A23" s="651" t="s">
        <v>820</v>
      </c>
      <c r="B23" s="546" t="s">
        <v>821</v>
      </c>
      <c r="C23" s="545"/>
      <c r="D23" s="646" t="s">
        <v>822</v>
      </c>
      <c r="E23" s="650">
        <f>'P&amp;L old'!D26</f>
        <v>0</v>
      </c>
      <c r="F23" s="544">
        <f>'P&amp;L old'!E26</f>
        <v>0</v>
      </c>
    </row>
    <row r="24" spans="1:6" s="565" customFormat="1" ht="29.65" customHeight="1" x14ac:dyDescent="0.25">
      <c r="A24" s="651" t="s">
        <v>823</v>
      </c>
      <c r="B24" s="546" t="s">
        <v>824</v>
      </c>
      <c r="C24" s="545"/>
      <c r="D24" s="646" t="s">
        <v>825</v>
      </c>
      <c r="E24" s="650">
        <f>'P&amp;L old'!D27</f>
        <v>0</v>
      </c>
      <c r="F24" s="544">
        <f>'P&amp;L old'!E27</f>
        <v>0</v>
      </c>
    </row>
    <row r="25" spans="1:6" s="565" customFormat="1" ht="29.65" customHeight="1" x14ac:dyDescent="0.25">
      <c r="A25" s="651" t="s">
        <v>826</v>
      </c>
      <c r="B25" s="546" t="s">
        <v>827</v>
      </c>
      <c r="C25" s="545"/>
      <c r="D25" s="646" t="s">
        <v>828</v>
      </c>
      <c r="E25" s="650">
        <f>'P&amp;L old'!D28</f>
        <v>0</v>
      </c>
      <c r="F25" s="544">
        <f>'P&amp;L old'!E28</f>
        <v>0</v>
      </c>
    </row>
    <row r="26" spans="1:6" s="565" customFormat="1" ht="29.65" customHeight="1" x14ac:dyDescent="0.25">
      <c r="A26" s="651" t="s">
        <v>829</v>
      </c>
      <c r="B26" s="574" t="s">
        <v>830</v>
      </c>
      <c r="C26" s="573"/>
      <c r="D26" s="646" t="s">
        <v>831</v>
      </c>
      <c r="E26" s="650">
        <f>'P&amp;L old'!D29</f>
        <v>0</v>
      </c>
      <c r="F26" s="544">
        <f>'P&amp;L old'!E29</f>
        <v>0</v>
      </c>
    </row>
    <row r="27" spans="1:6" s="565" customFormat="1" ht="29.65" customHeight="1" x14ac:dyDescent="0.25">
      <c r="A27" s="651" t="s">
        <v>832</v>
      </c>
      <c r="B27" s="546" t="s">
        <v>1509</v>
      </c>
      <c r="C27" s="545"/>
      <c r="D27" s="646" t="s">
        <v>834</v>
      </c>
      <c r="E27" s="650">
        <f>'P&amp;L old'!D30</f>
        <v>0</v>
      </c>
      <c r="F27" s="544">
        <f>'P&amp;L old'!E30</f>
        <v>0</v>
      </c>
    </row>
    <row r="28" spans="1:6" s="565" customFormat="1" ht="29.65" customHeight="1" x14ac:dyDescent="0.25">
      <c r="A28" s="651" t="s">
        <v>835</v>
      </c>
      <c r="B28" s="574" t="s">
        <v>1510</v>
      </c>
      <c r="C28" s="573"/>
      <c r="D28" s="646" t="s">
        <v>837</v>
      </c>
      <c r="E28" s="650">
        <f>'P&amp;L old'!D31</f>
        <v>0</v>
      </c>
      <c r="F28" s="544">
        <f>'P&amp;L old'!E31</f>
        <v>0</v>
      </c>
    </row>
    <row r="29" spans="1:6" s="565" customFormat="1" ht="29.65" customHeight="1" x14ac:dyDescent="0.25">
      <c r="A29" s="651" t="s">
        <v>838</v>
      </c>
      <c r="B29" s="546" t="s">
        <v>839</v>
      </c>
      <c r="C29" s="545"/>
      <c r="D29" s="646" t="s">
        <v>840</v>
      </c>
      <c r="E29" s="650">
        <f>'P&amp;L old'!D32</f>
        <v>0</v>
      </c>
      <c r="F29" s="544">
        <f>'P&amp;L old'!E32</f>
        <v>0</v>
      </c>
    </row>
    <row r="30" spans="1:6" s="565" customFormat="1" ht="29.65" customHeight="1" x14ac:dyDescent="0.25">
      <c r="A30" s="651" t="s">
        <v>841</v>
      </c>
      <c r="B30" s="546" t="s">
        <v>842</v>
      </c>
      <c r="C30" s="545"/>
      <c r="D30" s="646" t="s">
        <v>843</v>
      </c>
      <c r="E30" s="650">
        <f>'P&amp;L old'!D33</f>
        <v>0</v>
      </c>
      <c r="F30" s="544">
        <f>'P&amp;L old'!E33</f>
        <v>0</v>
      </c>
    </row>
    <row r="31" spans="1:6" s="570" customFormat="1" ht="33.75" customHeight="1" x14ac:dyDescent="0.25">
      <c r="A31" s="653" t="s">
        <v>844</v>
      </c>
      <c r="B31" s="572" t="s">
        <v>845</v>
      </c>
      <c r="C31" s="571"/>
      <c r="D31" s="652" t="s">
        <v>846</v>
      </c>
      <c r="E31" s="650">
        <f>'P&amp;L old'!D34</f>
        <v>0</v>
      </c>
      <c r="F31" s="544">
        <f>'P&amp;L old'!E34</f>
        <v>0</v>
      </c>
    </row>
    <row r="32" spans="1:6" s="565" customFormat="1" ht="29.65" customHeight="1" thickBot="1" x14ac:dyDescent="0.3">
      <c r="A32" s="569" t="s">
        <v>847</v>
      </c>
      <c r="B32" s="568" t="s">
        <v>848</v>
      </c>
      <c r="C32" s="567"/>
      <c r="D32" s="566" t="s">
        <v>849</v>
      </c>
      <c r="E32" s="701">
        <f>'P&amp;L old'!D35</f>
        <v>0</v>
      </c>
      <c r="F32" s="702">
        <f>'P&amp;L old'!E35</f>
        <v>0</v>
      </c>
    </row>
    <row r="33" spans="1:6" ht="24.75" customHeight="1" x14ac:dyDescent="0.25">
      <c r="A33" s="557" t="s">
        <v>850</v>
      </c>
      <c r="B33" s="556" t="s">
        <v>851</v>
      </c>
      <c r="C33" s="555"/>
      <c r="D33" s="645" t="s">
        <v>852</v>
      </c>
      <c r="E33" s="687">
        <f>'P&amp;L old'!D36</f>
        <v>0</v>
      </c>
      <c r="F33" s="703">
        <f>'P&amp;L old'!E36</f>
        <v>0</v>
      </c>
    </row>
    <row r="34" spans="1:6" ht="30.75" customHeight="1" x14ac:dyDescent="0.25">
      <c r="A34" s="557" t="s">
        <v>853</v>
      </c>
      <c r="B34" s="564" t="s">
        <v>1511</v>
      </c>
      <c r="C34" s="563"/>
      <c r="D34" s="645" t="s">
        <v>855</v>
      </c>
      <c r="E34" s="687">
        <f>'P&amp;L old'!D37</f>
        <v>0</v>
      </c>
      <c r="F34" s="703">
        <f>'P&amp;L old'!E37</f>
        <v>0</v>
      </c>
    </row>
    <row r="35" spans="1:6" ht="36.75" customHeight="1" x14ac:dyDescent="0.25">
      <c r="A35" s="651" t="s">
        <v>856</v>
      </c>
      <c r="B35" s="546" t="s">
        <v>857</v>
      </c>
      <c r="C35" s="545"/>
      <c r="D35" s="646" t="s">
        <v>858</v>
      </c>
      <c r="E35" s="650">
        <f>'P&amp;L old'!D38</f>
        <v>0</v>
      </c>
      <c r="F35" s="544">
        <f>'P&amp;L old'!E38</f>
        <v>0</v>
      </c>
    </row>
    <row r="36" spans="1:6" ht="30.75" customHeight="1" x14ac:dyDescent="0.25">
      <c r="A36" s="651" t="s">
        <v>859</v>
      </c>
      <c r="B36" s="546" t="s">
        <v>860</v>
      </c>
      <c r="C36" s="545"/>
      <c r="D36" s="646" t="s">
        <v>861</v>
      </c>
      <c r="E36" s="650">
        <f>'P&amp;L old'!D39</f>
        <v>0</v>
      </c>
      <c r="F36" s="544">
        <f>'P&amp;L old'!E39</f>
        <v>0</v>
      </c>
    </row>
    <row r="37" spans="1:6" ht="30" customHeight="1" x14ac:dyDescent="0.25">
      <c r="A37" s="651" t="s">
        <v>862</v>
      </c>
      <c r="B37" s="546" t="s">
        <v>863</v>
      </c>
      <c r="C37" s="545"/>
      <c r="D37" s="646" t="s">
        <v>864</v>
      </c>
      <c r="E37" s="650">
        <f>'P&amp;L old'!D40</f>
        <v>0</v>
      </c>
      <c r="F37" s="544">
        <f>'P&amp;L old'!E40</f>
        <v>0</v>
      </c>
    </row>
    <row r="38" spans="1:6" ht="26.25" customHeight="1" x14ac:dyDescent="0.25">
      <c r="A38" s="651" t="s">
        <v>865</v>
      </c>
      <c r="B38" s="546" t="s">
        <v>866</v>
      </c>
      <c r="C38" s="545"/>
      <c r="D38" s="646" t="s">
        <v>867</v>
      </c>
      <c r="E38" s="650">
        <f>'P&amp;L old'!D41</f>
        <v>0</v>
      </c>
      <c r="F38" s="544">
        <f>'P&amp;L old'!E41</f>
        <v>0</v>
      </c>
    </row>
    <row r="39" spans="1:6" ht="22.5" customHeight="1" x14ac:dyDescent="0.25">
      <c r="A39" s="651" t="s">
        <v>868</v>
      </c>
      <c r="B39" s="546" t="s">
        <v>869</v>
      </c>
      <c r="C39" s="545"/>
      <c r="D39" s="646" t="s">
        <v>870</v>
      </c>
      <c r="E39" s="650">
        <f>'P&amp;L old'!D42</f>
        <v>0</v>
      </c>
      <c r="F39" s="544">
        <f>'P&amp;L old'!E42</f>
        <v>0</v>
      </c>
    </row>
    <row r="40" spans="1:6" ht="30.75" customHeight="1" x14ac:dyDescent="0.25">
      <c r="A40" s="651" t="s">
        <v>871</v>
      </c>
      <c r="B40" s="546" t="s">
        <v>872</v>
      </c>
      <c r="C40" s="545"/>
      <c r="D40" s="646" t="s">
        <v>873</v>
      </c>
      <c r="E40" s="650">
        <f>'P&amp;L old'!D43</f>
        <v>0</v>
      </c>
      <c r="F40" s="544">
        <f>'P&amp;L old'!E43</f>
        <v>0</v>
      </c>
    </row>
    <row r="41" spans="1:6" ht="30" customHeight="1" x14ac:dyDescent="0.25">
      <c r="A41" s="651" t="s">
        <v>874</v>
      </c>
      <c r="B41" s="546" t="s">
        <v>875</v>
      </c>
      <c r="C41" s="545"/>
      <c r="D41" s="646" t="s">
        <v>876</v>
      </c>
      <c r="E41" s="650">
        <f>'P&amp;L old'!D44</f>
        <v>0</v>
      </c>
      <c r="F41" s="544">
        <f>'P&amp;L old'!E44</f>
        <v>0</v>
      </c>
    </row>
    <row r="42" spans="1:6" ht="32.25" customHeight="1" x14ac:dyDescent="0.25">
      <c r="A42" s="651" t="s">
        <v>877</v>
      </c>
      <c r="B42" s="546" t="s">
        <v>878</v>
      </c>
      <c r="C42" s="545"/>
      <c r="D42" s="646" t="s">
        <v>879</v>
      </c>
      <c r="E42" s="650">
        <f>'P&amp;L old'!D45</f>
        <v>0</v>
      </c>
      <c r="F42" s="544">
        <f>'P&amp;L old'!E45</f>
        <v>0</v>
      </c>
    </row>
    <row r="43" spans="1:6" ht="24" customHeight="1" x14ac:dyDescent="0.25">
      <c r="A43" s="651" t="s">
        <v>880</v>
      </c>
      <c r="B43" s="546" t="s">
        <v>881</v>
      </c>
      <c r="C43" s="545"/>
      <c r="D43" s="646" t="s">
        <v>882</v>
      </c>
      <c r="E43" s="650">
        <f>'P&amp;L old'!D46</f>
        <v>0</v>
      </c>
      <c r="F43" s="544">
        <f>'P&amp;L old'!E46</f>
        <v>0</v>
      </c>
    </row>
    <row r="44" spans="1:6" ht="26.25" customHeight="1" x14ac:dyDescent="0.25">
      <c r="A44" s="651" t="s">
        <v>883</v>
      </c>
      <c r="B44" s="546" t="s">
        <v>884</v>
      </c>
      <c r="C44" s="545"/>
      <c r="D44" s="646" t="s">
        <v>885</v>
      </c>
      <c r="E44" s="650">
        <f>'P&amp;L old'!D47</f>
        <v>0</v>
      </c>
      <c r="F44" s="544">
        <f>'P&amp;L old'!E47</f>
        <v>0</v>
      </c>
    </row>
    <row r="45" spans="1:6" ht="24.75" customHeight="1" x14ac:dyDescent="0.25">
      <c r="A45" s="651" t="s">
        <v>886</v>
      </c>
      <c r="B45" s="546" t="s">
        <v>887</v>
      </c>
      <c r="C45" s="545"/>
      <c r="D45" s="646" t="s">
        <v>888</v>
      </c>
      <c r="E45" s="650">
        <f>'P&amp;L old'!D48</f>
        <v>0</v>
      </c>
      <c r="F45" s="544">
        <f>'P&amp;L old'!E48</f>
        <v>0</v>
      </c>
    </row>
    <row r="46" spans="1:6" ht="27" customHeight="1" x14ac:dyDescent="0.25">
      <c r="A46" s="651" t="s">
        <v>889</v>
      </c>
      <c r="B46" s="546" t="s">
        <v>890</v>
      </c>
      <c r="C46" s="545"/>
      <c r="D46" s="646" t="s">
        <v>891</v>
      </c>
      <c r="E46" s="650">
        <f>'P&amp;L old'!D49</f>
        <v>0</v>
      </c>
      <c r="F46" s="544">
        <f>'P&amp;L old'!E49</f>
        <v>0</v>
      </c>
    </row>
    <row r="47" spans="1:6" ht="29.25" customHeight="1" x14ac:dyDescent="0.25">
      <c r="A47" s="651" t="s">
        <v>892</v>
      </c>
      <c r="B47" s="546" t="s">
        <v>893</v>
      </c>
      <c r="C47" s="545"/>
      <c r="D47" s="646" t="s">
        <v>894</v>
      </c>
      <c r="E47" s="650">
        <f>'P&amp;L old'!D50</f>
        <v>0</v>
      </c>
      <c r="F47" s="544">
        <f>'P&amp;L old'!E50</f>
        <v>0</v>
      </c>
    </row>
    <row r="48" spans="1:6" ht="27.75" customHeight="1" x14ac:dyDescent="0.25">
      <c r="A48" s="651" t="s">
        <v>895</v>
      </c>
      <c r="B48" s="546" t="s">
        <v>896</v>
      </c>
      <c r="C48" s="545"/>
      <c r="D48" s="646" t="s">
        <v>897</v>
      </c>
      <c r="E48" s="650">
        <f>'P&amp;L old'!D51</f>
        <v>0</v>
      </c>
      <c r="F48" s="544">
        <f>'P&amp;L old'!E51</f>
        <v>0</v>
      </c>
    </row>
    <row r="49" spans="1:6" ht="27.75" customHeight="1" x14ac:dyDescent="0.25">
      <c r="A49" s="651" t="s">
        <v>898</v>
      </c>
      <c r="B49" s="546" t="s">
        <v>899</v>
      </c>
      <c r="C49" s="545"/>
      <c r="D49" s="646" t="s">
        <v>900</v>
      </c>
      <c r="E49" s="650">
        <f>'P&amp;L old'!D52</f>
        <v>0</v>
      </c>
      <c r="F49" s="544">
        <f>'P&amp;L old'!E52</f>
        <v>0</v>
      </c>
    </row>
    <row r="50" spans="1:6" ht="27.75" customHeight="1" x14ac:dyDescent="0.25">
      <c r="A50" s="651" t="s">
        <v>901</v>
      </c>
      <c r="B50" s="546" t="s">
        <v>902</v>
      </c>
      <c r="C50" s="545"/>
      <c r="D50" s="646" t="s">
        <v>903</v>
      </c>
      <c r="E50" s="650">
        <f>'P&amp;L old'!D53</f>
        <v>0</v>
      </c>
      <c r="F50" s="544">
        <f>'P&amp;L old'!E53</f>
        <v>0</v>
      </c>
    </row>
    <row r="51" spans="1:6" s="541" customFormat="1" ht="44.25" customHeight="1" x14ac:dyDescent="0.25">
      <c r="A51" s="560" t="s">
        <v>844</v>
      </c>
      <c r="B51" s="562" t="s">
        <v>1512</v>
      </c>
      <c r="C51" s="561"/>
      <c r="D51" s="652" t="s">
        <v>905</v>
      </c>
      <c r="E51" s="650">
        <f>'P&amp;L old'!D54</f>
        <v>0</v>
      </c>
      <c r="F51" s="544">
        <f>'P&amp;L old'!E54</f>
        <v>0</v>
      </c>
    </row>
    <row r="52" spans="1:6" s="541" customFormat="1" ht="29.25" customHeight="1" x14ac:dyDescent="0.25">
      <c r="A52" s="560" t="s">
        <v>906</v>
      </c>
      <c r="B52" s="559" t="s">
        <v>907</v>
      </c>
      <c r="C52" s="558"/>
      <c r="D52" s="652" t="s">
        <v>908</v>
      </c>
      <c r="E52" s="650">
        <f>'P&amp;L old'!D55</f>
        <v>0</v>
      </c>
      <c r="F52" s="544">
        <f>'P&amp;L old'!E55</f>
        <v>0</v>
      </c>
    </row>
    <row r="53" spans="1:6" ht="30.75" customHeight="1" x14ac:dyDescent="0.25">
      <c r="A53" s="651" t="s">
        <v>909</v>
      </c>
      <c r="B53" s="546" t="s">
        <v>910</v>
      </c>
      <c r="C53" s="545"/>
      <c r="D53" s="646" t="s">
        <v>911</v>
      </c>
      <c r="E53" s="650">
        <f>'P&amp;L old'!D56</f>
        <v>0</v>
      </c>
      <c r="F53" s="544">
        <f>'P&amp;L old'!E56</f>
        <v>0</v>
      </c>
    </row>
    <row r="54" spans="1:6" ht="28.5" customHeight="1" x14ac:dyDescent="0.25">
      <c r="A54" s="654" t="s">
        <v>912</v>
      </c>
      <c r="B54" s="546" t="s">
        <v>1513</v>
      </c>
      <c r="C54" s="545"/>
      <c r="D54" s="646" t="s">
        <v>914</v>
      </c>
      <c r="E54" s="650">
        <f>'P&amp;L old'!D57</f>
        <v>0</v>
      </c>
      <c r="F54" s="544">
        <f>'P&amp;L old'!E57</f>
        <v>0</v>
      </c>
    </row>
    <row r="55" spans="1:6" ht="28.5" customHeight="1" x14ac:dyDescent="0.25">
      <c r="A55" s="651" t="s">
        <v>800</v>
      </c>
      <c r="B55" s="546" t="s">
        <v>1514</v>
      </c>
      <c r="C55" s="545"/>
      <c r="D55" s="646" t="s">
        <v>916</v>
      </c>
      <c r="E55" s="650">
        <f>'P&amp;L old'!D58</f>
        <v>0</v>
      </c>
      <c r="F55" s="544">
        <f>'P&amp;L old'!E58</f>
        <v>0</v>
      </c>
    </row>
    <row r="56" spans="1:6" s="541" customFormat="1" ht="31.5" customHeight="1" x14ac:dyDescent="0.25">
      <c r="A56" s="560" t="s">
        <v>906</v>
      </c>
      <c r="B56" s="559" t="s">
        <v>1515</v>
      </c>
      <c r="C56" s="558"/>
      <c r="D56" s="652" t="s">
        <v>918</v>
      </c>
      <c r="E56" s="650">
        <f>'P&amp;L old'!D59</f>
        <v>0</v>
      </c>
      <c r="F56" s="544">
        <f>'P&amp;L old'!E59</f>
        <v>0</v>
      </c>
    </row>
    <row r="57" spans="1:6" ht="29.25" customHeight="1" x14ac:dyDescent="0.25">
      <c r="A57" s="651" t="s">
        <v>919</v>
      </c>
      <c r="B57" s="546" t="s">
        <v>920</v>
      </c>
      <c r="C57" s="545"/>
      <c r="D57" s="646" t="s">
        <v>921</v>
      </c>
      <c r="E57" s="650">
        <f>'P&amp;L old'!D60</f>
        <v>0</v>
      </c>
      <c r="F57" s="544">
        <f>'P&amp;L old'!E60</f>
        <v>0</v>
      </c>
    </row>
    <row r="58" spans="1:6" ht="28.5" customHeight="1" x14ac:dyDescent="0.25">
      <c r="A58" s="651" t="s">
        <v>922</v>
      </c>
      <c r="B58" s="546" t="s">
        <v>923</v>
      </c>
      <c r="C58" s="545"/>
      <c r="D58" s="646" t="s">
        <v>924</v>
      </c>
      <c r="E58" s="650">
        <f>'P&amp;L old'!D61</f>
        <v>0</v>
      </c>
      <c r="F58" s="544">
        <f>'P&amp;L old'!E61</f>
        <v>0</v>
      </c>
    </row>
    <row r="59" spans="1:6" ht="30.75" customHeight="1" thickBot="1" x14ac:dyDescent="0.3">
      <c r="A59" s="517" t="s">
        <v>844</v>
      </c>
      <c r="B59" s="543" t="s">
        <v>925</v>
      </c>
      <c r="C59" s="542"/>
      <c r="D59" s="516" t="s">
        <v>926</v>
      </c>
      <c r="E59" s="701">
        <f>'P&amp;L old'!D62</f>
        <v>0</v>
      </c>
      <c r="F59" s="702">
        <f>'P&amp;L old'!E62</f>
        <v>0</v>
      </c>
    </row>
    <row r="60" spans="1:6" ht="27.75" customHeight="1" x14ac:dyDescent="0.25">
      <c r="A60" s="557" t="s">
        <v>927</v>
      </c>
      <c r="B60" s="556" t="s">
        <v>928</v>
      </c>
      <c r="C60" s="555"/>
      <c r="D60" s="645" t="s">
        <v>929</v>
      </c>
      <c r="E60" s="687">
        <f>'P&amp;L old'!D63</f>
        <v>0</v>
      </c>
      <c r="F60" s="703">
        <f>'P&amp;L old'!E63</f>
        <v>0</v>
      </c>
    </row>
    <row r="61" spans="1:6" ht="27.75" customHeight="1" x14ac:dyDescent="0.25">
      <c r="A61" s="654" t="s">
        <v>930</v>
      </c>
      <c r="B61" s="546" t="s">
        <v>1516</v>
      </c>
      <c r="C61" s="545"/>
      <c r="D61" s="646" t="s">
        <v>932</v>
      </c>
      <c r="E61" s="650">
        <f>'P&amp;L old'!D64</f>
        <v>0</v>
      </c>
      <c r="F61" s="544">
        <f>'P&amp;L old'!E64</f>
        <v>0</v>
      </c>
    </row>
    <row r="62" spans="1:6" ht="27.75" customHeight="1" x14ac:dyDescent="0.25">
      <c r="A62" s="651" t="s">
        <v>800</v>
      </c>
      <c r="B62" s="546" t="s">
        <v>1517</v>
      </c>
      <c r="C62" s="545"/>
      <c r="D62" s="646" t="s">
        <v>934</v>
      </c>
      <c r="E62" s="650">
        <f>'P&amp;L old'!D65</f>
        <v>0</v>
      </c>
      <c r="F62" s="544">
        <f>'P&amp;L old'!E65</f>
        <v>0</v>
      </c>
    </row>
    <row r="63" spans="1:6" s="541" customFormat="1" ht="27.75" customHeight="1" x14ac:dyDescent="0.25">
      <c r="A63" s="552" t="s">
        <v>844</v>
      </c>
      <c r="B63" s="551" t="s">
        <v>935</v>
      </c>
      <c r="C63" s="550"/>
      <c r="D63" s="656" t="s">
        <v>936</v>
      </c>
      <c r="E63" s="687">
        <f>'P&amp;L old'!D66</f>
        <v>0</v>
      </c>
      <c r="F63" s="703">
        <f>'P&amp;L old'!E66</f>
        <v>0</v>
      </c>
    </row>
    <row r="64" spans="1:6" s="541" customFormat="1" ht="27.75" customHeight="1" x14ac:dyDescent="0.25">
      <c r="A64" s="653" t="s">
        <v>937</v>
      </c>
      <c r="B64" s="548" t="s">
        <v>938</v>
      </c>
      <c r="C64" s="547"/>
      <c r="D64" s="652" t="s">
        <v>939</v>
      </c>
      <c r="E64" s="650">
        <f>'P&amp;L old'!D67</f>
        <v>0</v>
      </c>
      <c r="F64" s="544">
        <f>'P&amp;L old'!E67</f>
        <v>0</v>
      </c>
    </row>
    <row r="65" spans="1:6" ht="27.75" customHeight="1" x14ac:dyDescent="0.25">
      <c r="A65" s="651" t="s">
        <v>940</v>
      </c>
      <c r="B65" s="546" t="s">
        <v>1518</v>
      </c>
      <c r="C65" s="545"/>
      <c r="D65" s="646" t="s">
        <v>942</v>
      </c>
      <c r="E65" s="650">
        <f>'P&amp;L old'!D68</f>
        <v>0</v>
      </c>
      <c r="F65" s="544">
        <f>'P&amp;L old'!E68</f>
        <v>0</v>
      </c>
    </row>
    <row r="66" spans="1:6" s="541" customFormat="1" ht="27.75" customHeight="1" thickBot="1" x14ac:dyDescent="0.3">
      <c r="A66" s="517" t="s">
        <v>937</v>
      </c>
      <c r="B66" s="543" t="s">
        <v>943</v>
      </c>
      <c r="C66" s="542"/>
      <c r="D66" s="516" t="s">
        <v>944</v>
      </c>
      <c r="E66" s="701">
        <f>'P&amp;L old'!D69</f>
        <v>0</v>
      </c>
      <c r="F66" s="702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767" customWidth="1"/>
    <col min="46" max="46" width="7.7109375" style="767" customWidth="1"/>
    <col min="47" max="61" width="2.5703125" style="767" customWidth="1"/>
    <col min="62" max="16384" width="9.140625" style="767"/>
  </cols>
  <sheetData>
    <row r="1" spans="1:37" s="505" customFormat="1" ht="9.75" x14ac:dyDescent="0.25">
      <c r="C1" s="506" t="s">
        <v>1694</v>
      </c>
    </row>
    <row r="2" spans="1:37" s="402" customFormat="1" ht="21" customHeight="1" x14ac:dyDescent="0.25">
      <c r="C2" s="504" t="s">
        <v>1727</v>
      </c>
      <c r="D2" s="503"/>
      <c r="E2" s="503"/>
      <c r="F2" s="503"/>
      <c r="G2" s="503"/>
      <c r="H2" s="503"/>
      <c r="I2" s="503"/>
      <c r="J2" s="503"/>
      <c r="K2" s="502"/>
      <c r="Q2" s="501" t="s">
        <v>1728</v>
      </c>
    </row>
    <row r="3" spans="1:37" ht="13.5" thickBot="1" x14ac:dyDescent="0.3">
      <c r="N3" s="752"/>
      <c r="O3" s="752" t="s">
        <v>1729</v>
      </c>
    </row>
    <row r="4" spans="1:37" ht="28.5" customHeight="1" thickBot="1" x14ac:dyDescent="0.3">
      <c r="K4" s="769" t="s">
        <v>1739</v>
      </c>
      <c r="L4" s="499"/>
      <c r="M4" s="499"/>
      <c r="N4" s="499"/>
      <c r="O4" s="499"/>
      <c r="P4" s="499" t="e">
        <f>'Notes-SK Cover sheet'!O4</f>
        <v>#REF!</v>
      </c>
      <c r="Q4" s="499" t="e">
        <f>'Notes-SK Cover sheet'!P4</f>
        <v>#REF!</v>
      </c>
      <c r="R4" s="499" t="str">
        <f>'Notes-SK Cover sheet'!Q4</f>
        <v>.</v>
      </c>
      <c r="S4" s="499" t="e">
        <f>'Notes-SK Cover sheet'!R4</f>
        <v>#REF!</v>
      </c>
      <c r="T4" s="499" t="e">
        <f>'Notes-SK Cover sheet'!S4</f>
        <v>#REF!</v>
      </c>
      <c r="U4" s="499" t="str">
        <f>'Notes-SK Cover sheet'!T4</f>
        <v>.</v>
      </c>
      <c r="V4" s="499" t="e">
        <f>'Notes-SK Cover sheet'!U4</f>
        <v>#REF!</v>
      </c>
      <c r="W4" s="499" t="e">
        <f>'Notes-SK Cover sheet'!V4</f>
        <v>#REF!</v>
      </c>
      <c r="X4" s="499" t="e">
        <f>'Notes-SK Cover sheet'!W4</f>
        <v>#REF!</v>
      </c>
      <c r="Y4" s="499" t="e">
        <f>'Notes-SK Cover sheet'!X4</f>
        <v>#REF!</v>
      </c>
      <c r="Z4" s="496"/>
    </row>
    <row r="5" spans="1:37" ht="7.5" customHeight="1" thickBot="1" x14ac:dyDescent="0.3"/>
    <row r="6" spans="1:37" s="492" customFormat="1" ht="14.25" customHeight="1" x14ac:dyDescent="0.25">
      <c r="A6" s="495" t="s">
        <v>1841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3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3"/>
    </row>
    <row r="7" spans="1:37" s="396" customFormat="1" ht="15" customHeight="1" x14ac:dyDescent="0.25">
      <c r="A7" s="408" t="s">
        <v>1502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91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491"/>
    </row>
    <row r="8" spans="1:37" s="487" customFormat="1" ht="18" customHeight="1" thickBot="1" x14ac:dyDescent="0.3">
      <c r="A8" s="490" t="s">
        <v>1031</v>
      </c>
      <c r="B8" s="489"/>
      <c r="C8" s="489"/>
      <c r="D8" s="489"/>
      <c r="E8" s="490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8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88"/>
    </row>
    <row r="9" spans="1:37" s="467" customFormat="1" ht="3.75" customHeight="1" thickBot="1" x14ac:dyDescent="0.3"/>
    <row r="10" spans="1:37" s="467" customFormat="1" ht="14.25" customHeight="1" x14ac:dyDescent="0.25">
      <c r="A10" s="469" t="s">
        <v>1394</v>
      </c>
      <c r="B10" s="468"/>
      <c r="C10" s="468"/>
      <c r="D10" s="468"/>
      <c r="E10" s="468"/>
      <c r="F10" s="468"/>
      <c r="G10" s="468"/>
      <c r="H10" s="468"/>
      <c r="I10" s="412"/>
      <c r="J10" s="411"/>
      <c r="K10" s="485" t="s">
        <v>1395</v>
      </c>
      <c r="L10" s="468"/>
      <c r="M10" s="486"/>
      <c r="N10" s="486"/>
      <c r="O10" s="486"/>
      <c r="P10" s="468"/>
      <c r="Q10" s="485" t="s">
        <v>1395</v>
      </c>
      <c r="R10" s="468"/>
      <c r="S10" s="412"/>
      <c r="T10" s="468"/>
      <c r="U10" s="468"/>
      <c r="V10" s="484"/>
      <c r="W10" s="468"/>
      <c r="X10" s="468"/>
      <c r="Y10" s="468"/>
      <c r="Z10" s="468"/>
      <c r="AA10" s="468"/>
      <c r="AB10" s="468"/>
      <c r="AC10" s="468"/>
      <c r="AD10" s="485" t="s">
        <v>1396</v>
      </c>
      <c r="AE10" s="485"/>
      <c r="AF10" s="485"/>
      <c r="AG10" s="485" t="s">
        <v>1397</v>
      </c>
      <c r="AH10" s="468"/>
      <c r="AI10" s="468"/>
      <c r="AJ10" s="468"/>
      <c r="AK10" s="484"/>
    </row>
    <row r="11" spans="1:37" s="467" customFormat="1" ht="19.5" customHeight="1" x14ac:dyDescent="0.2">
      <c r="A11" s="481" t="e">
        <f>'Notes-SK Cover sheet'!A11</f>
        <v>#REF!</v>
      </c>
      <c r="B11" s="446" t="e">
        <f>'Notes-SK Cover sheet'!B11</f>
        <v>#REF!</v>
      </c>
      <c r="C11" s="446" t="e">
        <f>'Notes-SK Cover sheet'!C11</f>
        <v>#REF!</v>
      </c>
      <c r="D11" s="446" t="e">
        <f>'Notes-SK Cover sheet'!D11</f>
        <v>#REF!</v>
      </c>
      <c r="E11" s="446" t="e">
        <f>'Notes-SK Cover sheet'!E11</f>
        <v>#REF!</v>
      </c>
      <c r="F11" s="446" t="e">
        <f>'Notes-SK Cover sheet'!F11</f>
        <v>#REF!</v>
      </c>
      <c r="G11" s="446" t="e">
        <f>'Notes-SK Cover sheet'!G11</f>
        <v>#REF!</v>
      </c>
      <c r="H11" s="446" t="e">
        <f>'Notes-SK Cover sheet'!H11</f>
        <v>#REF!</v>
      </c>
      <c r="I11" s="446" t="e">
        <f>'Notes-SK Cover sheet'!I11</f>
        <v>#REF!</v>
      </c>
      <c r="J11" s="453" t="e">
        <f>'Notes-SK Cover sheet'!J11</f>
        <v>#REF!</v>
      </c>
      <c r="K11" s="404"/>
      <c r="L11" s="483" t="e">
        <f>'Notes-SK Cover sheet'!L11</f>
        <v>#REF!</v>
      </c>
      <c r="M11" s="475" t="s">
        <v>1269</v>
      </c>
      <c r="N11" s="477"/>
      <c r="O11" s="477"/>
      <c r="P11" s="477"/>
      <c r="Q11" s="477"/>
      <c r="R11" s="483" t="e">
        <f>'Notes-SK Cover sheet'!R11</f>
        <v>#REF!</v>
      </c>
      <c r="S11" s="475" t="s">
        <v>1267</v>
      </c>
      <c r="T11" s="470"/>
      <c r="U11" s="470"/>
      <c r="V11" s="476"/>
      <c r="W11" s="475" t="s">
        <v>1398</v>
      </c>
      <c r="X11" s="470"/>
      <c r="Y11" s="470"/>
      <c r="Z11" s="470"/>
      <c r="AA11" s="470"/>
      <c r="AB11" s="475" t="s">
        <v>1399</v>
      </c>
      <c r="AC11" s="470"/>
      <c r="AD11" s="446" t="e">
        <f>'Notes-SK Cover sheet'!AD11</f>
        <v>#REF!</v>
      </c>
      <c r="AE11" s="446" t="e">
        <f>'Notes-SK Cover sheet'!AE11</f>
        <v>#REF!</v>
      </c>
      <c r="AF11" s="446"/>
      <c r="AG11" s="446" t="e">
        <f>'Notes-SK Cover sheet'!AG11</f>
        <v>#REF!</v>
      </c>
      <c r="AH11" s="446" t="e">
        <f>'Notes-SK Cover sheet'!AH11</f>
        <v>#REF!</v>
      </c>
      <c r="AI11" s="446" t="e">
        <f>'Notes-SK Cover sheet'!AI11</f>
        <v>#REF!</v>
      </c>
      <c r="AJ11" s="446" t="e">
        <f>'Notes-SK Cover sheet'!AJ11</f>
        <v>#REF!</v>
      </c>
      <c r="AK11" s="476"/>
    </row>
    <row r="12" spans="1:37" s="467" customFormat="1" ht="19.5" customHeight="1" thickBot="1" x14ac:dyDescent="0.3">
      <c r="A12" s="408" t="s">
        <v>1400</v>
      </c>
      <c r="B12" s="470"/>
      <c r="C12" s="470"/>
      <c r="D12" s="470"/>
      <c r="E12" s="470"/>
      <c r="F12" s="470"/>
      <c r="G12" s="470"/>
      <c r="H12" s="404"/>
      <c r="I12" s="404"/>
      <c r="J12" s="403"/>
      <c r="K12" s="404"/>
      <c r="L12" s="479" t="e">
        <f>'Notes-SK Cover sheet'!L12</f>
        <v>#REF!</v>
      </c>
      <c r="M12" s="475" t="s">
        <v>1268</v>
      </c>
      <c r="N12" s="477"/>
      <c r="O12" s="477"/>
      <c r="P12" s="477"/>
      <c r="Q12" s="477"/>
      <c r="R12" s="480" t="e">
        <f>'Notes-SK Cover sheet'!R12</f>
        <v>#REF!</v>
      </c>
      <c r="S12" s="475" t="s">
        <v>1266</v>
      </c>
      <c r="T12" s="470"/>
      <c r="U12" s="470"/>
      <c r="V12" s="476"/>
      <c r="W12" s="482"/>
      <c r="X12" s="472"/>
      <c r="Y12" s="472"/>
      <c r="Z12" s="472"/>
      <c r="AA12" s="472"/>
      <c r="AB12" s="471" t="s">
        <v>1403</v>
      </c>
      <c r="AC12" s="472"/>
      <c r="AD12" s="444" t="e">
        <f>'Notes-SK Cover sheet'!AD12</f>
        <v>#REF!</v>
      </c>
      <c r="AE12" s="444" t="e">
        <f>'Notes-SK Cover sheet'!AE12</f>
        <v>#REF!</v>
      </c>
      <c r="AF12" s="444"/>
      <c r="AG12" s="444" t="e">
        <f>'Notes-SK Cover sheet'!AG12</f>
        <v>#REF!</v>
      </c>
      <c r="AH12" s="444" t="e">
        <f>'Notes-SK Cover sheet'!AH12</f>
        <v>#REF!</v>
      </c>
      <c r="AI12" s="444" t="e">
        <f>'Notes-SK Cover sheet'!AI12</f>
        <v>#REF!</v>
      </c>
      <c r="AJ12" s="444" t="e">
        <f>'Notes-SK Cover sheet'!AJ12</f>
        <v>#REF!</v>
      </c>
      <c r="AK12" s="473"/>
    </row>
    <row r="13" spans="1:37" s="467" customFormat="1" ht="19.5" customHeight="1" x14ac:dyDescent="0.2">
      <c r="A13" s="481" t="e">
        <f>'Notes-SK Cover sheet'!A13</f>
        <v>#REF!</v>
      </c>
      <c r="B13" s="446" t="e">
        <f>'Notes-SK Cover sheet'!B13</f>
        <v>#REF!</v>
      </c>
      <c r="C13" s="446" t="e">
        <f>'Notes-SK Cover sheet'!C13</f>
        <v>#REF!</v>
      </c>
      <c r="D13" s="446" t="e">
        <f>'Notes-SK Cover sheet'!D13</f>
        <v>#REF!</v>
      </c>
      <c r="E13" s="446" t="e">
        <f>'Notes-SK Cover sheet'!E13</f>
        <v>#REF!</v>
      </c>
      <c r="F13" s="446" t="e">
        <f>'Notes-SK Cover sheet'!F13</f>
        <v>#REF!</v>
      </c>
      <c r="G13" s="446" t="e">
        <f>'Notes-SK Cover sheet'!G13</f>
        <v>#REF!</v>
      </c>
      <c r="H13" s="446" t="e">
        <f>'Notes-SK Cover sheet'!H13</f>
        <v>#REF!</v>
      </c>
      <c r="I13" s="404"/>
      <c r="J13" s="403"/>
      <c r="K13" s="753"/>
      <c r="L13" s="674"/>
      <c r="M13" s="675" t="s">
        <v>1735</v>
      </c>
      <c r="N13" s="674"/>
      <c r="O13" s="674"/>
      <c r="P13" s="674"/>
      <c r="Q13" s="674"/>
      <c r="R13" s="754" t="s">
        <v>1738</v>
      </c>
      <c r="S13" s="674"/>
      <c r="T13" s="674"/>
      <c r="U13" s="674"/>
      <c r="V13" s="677"/>
      <c r="W13" s="475" t="s">
        <v>1730</v>
      </c>
      <c r="X13" s="470"/>
      <c r="Y13" s="407"/>
      <c r="Z13" s="404"/>
      <c r="AA13" s="404"/>
      <c r="AB13" s="477"/>
      <c r="AC13" s="404"/>
      <c r="AD13" s="479"/>
      <c r="AE13" s="479"/>
      <c r="AF13" s="479"/>
      <c r="AG13" s="479"/>
      <c r="AH13" s="479"/>
      <c r="AI13" s="479"/>
      <c r="AJ13" s="479"/>
      <c r="AK13" s="403"/>
    </row>
    <row r="14" spans="1:37" s="467" customFormat="1" ht="19.5" customHeight="1" x14ac:dyDescent="0.2">
      <c r="A14" s="408" t="s">
        <v>1045</v>
      </c>
      <c r="B14" s="470"/>
      <c r="C14" s="470"/>
      <c r="D14" s="470"/>
      <c r="E14" s="470"/>
      <c r="F14" s="470"/>
      <c r="G14" s="470"/>
      <c r="H14" s="470"/>
      <c r="I14" s="404"/>
      <c r="J14" s="403"/>
      <c r="K14" s="404"/>
      <c r="L14" s="483" t="str">
        <f>IF('Notes-SK Cover sheet'!L14="","",'Notes-SK Cover sheet'!L14)</f>
        <v/>
      </c>
      <c r="M14" s="475" t="s">
        <v>1736</v>
      </c>
      <c r="N14" s="477"/>
      <c r="O14" s="477"/>
      <c r="P14" s="477"/>
      <c r="Q14" s="477"/>
      <c r="S14" s="477"/>
      <c r="T14" s="470"/>
      <c r="U14" s="470"/>
      <c r="V14" s="476"/>
      <c r="W14" s="475" t="s">
        <v>1731</v>
      </c>
      <c r="X14" s="470"/>
      <c r="Y14" s="407"/>
      <c r="Z14" s="404"/>
      <c r="AA14" s="404"/>
      <c r="AB14" s="475" t="s">
        <v>1399</v>
      </c>
      <c r="AC14" s="404"/>
      <c r="AD14" s="446" t="e">
        <f>'Notes-SK Cover sheet'!AD14</f>
        <v>#REF!</v>
      </c>
      <c r="AE14" s="446" t="e">
        <f>'Notes-SK Cover sheet'!AE14</f>
        <v>#REF!</v>
      </c>
      <c r="AF14" s="446"/>
      <c r="AG14" s="446" t="e">
        <f>'Notes-SK Cover sheet'!AG14</f>
        <v>#REF!</v>
      </c>
      <c r="AH14" s="446" t="e">
        <f>'Notes-SK Cover sheet'!AH14</f>
        <v>#REF!</v>
      </c>
      <c r="AI14" s="446" t="e">
        <f>'Notes-SK Cover sheet'!AI14</f>
        <v>#REF!</v>
      </c>
      <c r="AJ14" s="446" t="e">
        <f>'Notes-SK Cover sheet'!AJ14</f>
        <v>#REF!</v>
      </c>
      <c r="AK14" s="403"/>
    </row>
    <row r="15" spans="1:37" s="467" customFormat="1" ht="19.5" customHeight="1" thickBot="1" x14ac:dyDescent="0.25">
      <c r="A15" s="474" t="e">
        <f>'Notes-SK Cover sheet'!A15</f>
        <v>#REF!</v>
      </c>
      <c r="B15" s="399" t="e">
        <f>'Notes-SK Cover sheet'!B15</f>
        <v>#REF!</v>
      </c>
      <c r="C15" s="472" t="str">
        <f>'Notes-SK Cover sheet'!C15</f>
        <v>.</v>
      </c>
      <c r="D15" s="399" t="e">
        <f>'Notes-SK Cover sheet'!D15</f>
        <v>#REF!</v>
      </c>
      <c r="E15" s="399" t="e">
        <f>'Notes-SK Cover sheet'!E15</f>
        <v>#REF!</v>
      </c>
      <c r="F15" s="423" t="str">
        <f>'Notes-SK Cover sheet'!F15</f>
        <v>.</v>
      </c>
      <c r="G15" s="399" t="e">
        <f>'Notes-SK Cover sheet'!G15</f>
        <v>#REF!</v>
      </c>
      <c r="H15" s="399"/>
      <c r="I15" s="399"/>
      <c r="J15" s="398"/>
      <c r="K15" s="399"/>
      <c r="L15" s="399" t="str">
        <f>IF('Notes-SK Cover sheet'!L15="","",'Notes-SK Cover sheet'!L15)</f>
        <v/>
      </c>
      <c r="M15" s="471" t="s">
        <v>1737</v>
      </c>
      <c r="N15" s="399"/>
      <c r="O15" s="399"/>
      <c r="P15" s="399"/>
      <c r="Q15" s="399"/>
      <c r="R15" s="755" t="s">
        <v>1738</v>
      </c>
      <c r="S15" s="399"/>
      <c r="T15" s="472"/>
      <c r="U15" s="472"/>
      <c r="V15" s="473"/>
      <c r="W15" s="471" t="s">
        <v>643</v>
      </c>
      <c r="X15" s="472"/>
      <c r="Y15" s="400"/>
      <c r="Z15" s="399"/>
      <c r="AA15" s="399"/>
      <c r="AB15" s="471" t="s">
        <v>1403</v>
      </c>
      <c r="AC15" s="399"/>
      <c r="AD15" s="444" t="e">
        <f>'Notes-SK Cover sheet'!AD15</f>
        <v>#REF!</v>
      </c>
      <c r="AE15" s="444" t="e">
        <f>'Notes-SK Cover sheet'!AE15</f>
        <v>#REF!</v>
      </c>
      <c r="AF15" s="444"/>
      <c r="AG15" s="444" t="e">
        <f>'Notes-SK Cover sheet'!AG15</f>
        <v>#REF!</v>
      </c>
      <c r="AH15" s="444" t="e">
        <f>'Notes-SK Cover sheet'!AH15</f>
        <v>#REF!</v>
      </c>
      <c r="AI15" s="444" t="e">
        <f>'Notes-SK Cover sheet'!AI15</f>
        <v>#REF!</v>
      </c>
      <c r="AJ15" s="444" t="e">
        <f>'Notes-SK Cover sheet'!AJ15</f>
        <v>#REF!</v>
      </c>
      <c r="AK15" s="398"/>
    </row>
    <row r="16" spans="1:37" s="467" customFormat="1" ht="4.5" customHeight="1" x14ac:dyDescent="0.25">
      <c r="A16" s="470"/>
      <c r="B16" s="470"/>
      <c r="C16" s="470"/>
      <c r="D16" s="470"/>
      <c r="E16" s="470"/>
      <c r="F16" s="468"/>
      <c r="G16" s="470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70"/>
      <c r="U16" s="470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</row>
    <row r="17" spans="1:37" s="467" customFormat="1" ht="3" customHeight="1" thickBot="1" x14ac:dyDescent="0.3"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</row>
    <row r="18" spans="1:37" s="467" customFormat="1" ht="16.5" x14ac:dyDescent="0.25">
      <c r="A18" s="469" t="s">
        <v>1408</v>
      </c>
      <c r="B18" s="468"/>
      <c r="C18" s="468"/>
      <c r="D18" s="468"/>
      <c r="E18" s="468"/>
      <c r="F18" s="468"/>
      <c r="G18" s="468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68"/>
      <c r="U18" s="468"/>
      <c r="V18" s="468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1"/>
    </row>
    <row r="19" spans="1:37" s="467" customFormat="1" ht="19.5" customHeight="1" x14ac:dyDescent="0.25">
      <c r="A19" s="454" t="e">
        <f>'Notes-SK Cover sheet'!A19</f>
        <v>#REF!</v>
      </c>
      <c r="B19" s="446" t="e">
        <f>'Notes-SK Cover sheet'!B19</f>
        <v>#REF!</v>
      </c>
      <c r="C19" s="446" t="e">
        <f>'Notes-SK Cover sheet'!C19</f>
        <v>#REF!</v>
      </c>
      <c r="D19" s="446" t="e">
        <f>'Notes-SK Cover sheet'!D19</f>
        <v>#REF!</v>
      </c>
      <c r="E19" s="446" t="e">
        <f>'Notes-SK Cover sheet'!E19</f>
        <v>#REF!</v>
      </c>
      <c r="F19" s="446" t="e">
        <f>'Notes-SK Cover sheet'!F19</f>
        <v>#REF!</v>
      </c>
      <c r="G19" s="446" t="e">
        <f>'Notes-SK Cover sheet'!G19</f>
        <v>#REF!</v>
      </c>
      <c r="H19" s="446" t="e">
        <f>'Notes-SK Cover sheet'!H19</f>
        <v>#REF!</v>
      </c>
      <c r="I19" s="446" t="e">
        <f>'Notes-SK Cover sheet'!I19</f>
        <v>#REF!</v>
      </c>
      <c r="J19" s="446" t="e">
        <f>'Notes-SK Cover sheet'!J19</f>
        <v>#REF!</v>
      </c>
      <c r="K19" s="446" t="e">
        <f>'Notes-SK Cover sheet'!K19</f>
        <v>#REF!</v>
      </c>
      <c r="L19" s="446" t="e">
        <f>'Notes-SK Cover sheet'!L19</f>
        <v>#REF!</v>
      </c>
      <c r="M19" s="446" t="e">
        <f>'Notes-SK Cover sheet'!M19</f>
        <v>#REF!</v>
      </c>
      <c r="N19" s="446" t="e">
        <f>'Notes-SK Cover sheet'!N19</f>
        <v>#REF!</v>
      </c>
      <c r="O19" s="446" t="e">
        <f>'Notes-SK Cover sheet'!O19</f>
        <v>#REF!</v>
      </c>
      <c r="P19" s="446" t="e">
        <f>'Notes-SK Cover sheet'!P19</f>
        <v>#REF!</v>
      </c>
      <c r="Q19" s="446" t="e">
        <f>'Notes-SK Cover sheet'!Q19</f>
        <v>#REF!</v>
      </c>
      <c r="R19" s="446" t="e">
        <f>'Notes-SK Cover sheet'!R19</f>
        <v>#REF!</v>
      </c>
      <c r="S19" s="446" t="e">
        <f>'Notes-SK Cover sheet'!S19</f>
        <v>#REF!</v>
      </c>
      <c r="T19" s="446" t="e">
        <f>'Notes-SK Cover sheet'!T19</f>
        <v>#REF!</v>
      </c>
      <c r="U19" s="446" t="e">
        <f>'Notes-SK Cover sheet'!U19</f>
        <v>#REF!</v>
      </c>
      <c r="V19" s="446" t="e">
        <f>'Notes-SK Cover sheet'!V19</f>
        <v>#REF!</v>
      </c>
      <c r="W19" s="446" t="e">
        <f>'Notes-SK Cover sheet'!W19</f>
        <v>#REF!</v>
      </c>
      <c r="X19" s="446" t="e">
        <f>'Notes-SK Cover sheet'!X19</f>
        <v>#REF!</v>
      </c>
      <c r="Y19" s="446" t="e">
        <f>'Notes-SK Cover sheet'!Y19</f>
        <v>#REF!</v>
      </c>
      <c r="Z19" s="446" t="e">
        <f>'Notes-SK Cover sheet'!Z19</f>
        <v>#REF!</v>
      </c>
      <c r="AA19" s="446" t="e">
        <f>'Notes-SK Cover sheet'!AA19</f>
        <v>#REF!</v>
      </c>
      <c r="AB19" s="446" t="e">
        <f>'Notes-SK Cover sheet'!AB19</f>
        <v>#REF!</v>
      </c>
      <c r="AC19" s="446" t="e">
        <f>'Notes-SK Cover sheet'!AC19</f>
        <v>#REF!</v>
      </c>
      <c r="AD19" s="446" t="e">
        <f>'Notes-SK Cover sheet'!AD19</f>
        <v>#REF!</v>
      </c>
      <c r="AE19" s="446" t="e">
        <f>'Notes-SK Cover sheet'!AE19</f>
        <v>#REF!</v>
      </c>
      <c r="AF19" s="446" t="e">
        <f>'Notes-SK Cover sheet'!AF19</f>
        <v>#REF!</v>
      </c>
      <c r="AG19" s="446" t="e">
        <f>'Notes-SK Cover sheet'!AG19</f>
        <v>#REF!</v>
      </c>
      <c r="AH19" s="446" t="e">
        <f>'Notes-SK Cover sheet'!AH19</f>
        <v>#REF!</v>
      </c>
      <c r="AI19" s="446" t="e">
        <f>'Notes-SK Cover sheet'!AI19</f>
        <v>#REF!</v>
      </c>
      <c r="AJ19" s="446" t="e">
        <f>'Notes-SK Cover sheet'!AJ19</f>
        <v>#REF!</v>
      </c>
      <c r="AK19" s="453" t="e">
        <f>'Notes-SK Cover sheet'!AK19</f>
        <v>#REF!</v>
      </c>
    </row>
    <row r="20" spans="1:37" ht="19.5" customHeight="1" x14ac:dyDescent="0.25">
      <c r="A20" s="454" t="e">
        <f>'Notes-SK Cover sheet'!A20</f>
        <v>#REF!</v>
      </c>
      <c r="B20" s="446" t="e">
        <f>'Notes-SK Cover sheet'!B20</f>
        <v>#REF!</v>
      </c>
      <c r="C20" s="446" t="e">
        <f>'Notes-SK Cover sheet'!C20</f>
        <v>#REF!</v>
      </c>
      <c r="D20" s="446" t="e">
        <f>'Notes-SK Cover sheet'!D20</f>
        <v>#REF!</v>
      </c>
      <c r="E20" s="446" t="e">
        <f>'Notes-SK Cover sheet'!E20</f>
        <v>#REF!</v>
      </c>
      <c r="F20" s="446" t="e">
        <f>'Notes-SK Cover sheet'!F20</f>
        <v>#REF!</v>
      </c>
      <c r="G20" s="446" t="e">
        <f>'Notes-SK Cover sheet'!G20</f>
        <v>#REF!</v>
      </c>
      <c r="H20" s="446" t="e">
        <f>'Notes-SK Cover sheet'!H20</f>
        <v>#REF!</v>
      </c>
      <c r="I20" s="446" t="e">
        <f>'Notes-SK Cover sheet'!I20</f>
        <v>#REF!</v>
      </c>
      <c r="J20" s="446" t="e">
        <f>'Notes-SK Cover sheet'!J20</f>
        <v>#REF!</v>
      </c>
      <c r="K20" s="446" t="e">
        <f>'Notes-SK Cover sheet'!K20</f>
        <v>#REF!</v>
      </c>
      <c r="L20" s="446" t="e">
        <f>'Notes-SK Cover sheet'!L20</f>
        <v>#REF!</v>
      </c>
      <c r="M20" s="446" t="e">
        <f>'Notes-SK Cover sheet'!M20</f>
        <v>#REF!</v>
      </c>
      <c r="N20" s="446" t="e">
        <f>'Notes-SK Cover sheet'!N20</f>
        <v>#REF!</v>
      </c>
      <c r="O20" s="446" t="e">
        <f>'Notes-SK Cover sheet'!O20</f>
        <v>#REF!</v>
      </c>
      <c r="P20" s="446" t="e">
        <f>'Notes-SK Cover sheet'!P20</f>
        <v>#REF!</v>
      </c>
      <c r="Q20" s="446" t="e">
        <f>'Notes-SK Cover sheet'!Q20</f>
        <v>#REF!</v>
      </c>
      <c r="R20" s="446" t="e">
        <f>'Notes-SK Cover sheet'!R20</f>
        <v>#REF!</v>
      </c>
      <c r="S20" s="446" t="e">
        <f>'Notes-SK Cover sheet'!S20</f>
        <v>#REF!</v>
      </c>
      <c r="T20" s="446" t="e">
        <f>'Notes-SK Cover sheet'!T20</f>
        <v>#REF!</v>
      </c>
      <c r="U20" s="446" t="e">
        <f>'Notes-SK Cover sheet'!U20</f>
        <v>#REF!</v>
      </c>
      <c r="V20" s="446" t="e">
        <f>'Notes-SK Cover sheet'!V20</f>
        <v>#REF!</v>
      </c>
      <c r="W20" s="446" t="e">
        <f>'Notes-SK Cover sheet'!W20</f>
        <v>#REF!</v>
      </c>
      <c r="X20" s="446" t="e">
        <f>'Notes-SK Cover sheet'!X20</f>
        <v>#REF!</v>
      </c>
      <c r="Y20" s="446" t="e">
        <f>'Notes-SK Cover sheet'!Y20</f>
        <v>#REF!</v>
      </c>
      <c r="Z20" s="446" t="e">
        <f>'Notes-SK Cover sheet'!Z20</f>
        <v>#REF!</v>
      </c>
      <c r="AA20" s="446" t="e">
        <f>'Notes-SK Cover sheet'!AA20</f>
        <v>#REF!</v>
      </c>
      <c r="AB20" s="446" t="e">
        <f>'Notes-SK Cover sheet'!AB20</f>
        <v>#REF!</v>
      </c>
      <c r="AC20" s="446" t="e">
        <f>'Notes-SK Cover sheet'!AC20</f>
        <v>#REF!</v>
      </c>
      <c r="AD20" s="446" t="e">
        <f>'Notes-SK Cover sheet'!AD20</f>
        <v>#REF!</v>
      </c>
      <c r="AE20" s="446" t="e">
        <f>'Notes-SK Cover sheet'!AE20</f>
        <v>#REF!</v>
      </c>
      <c r="AF20" s="446" t="e">
        <f>'Notes-SK Cover sheet'!AF20</f>
        <v>#REF!</v>
      </c>
      <c r="AG20" s="446" t="e">
        <f>'Notes-SK Cover sheet'!AG20</f>
        <v>#REF!</v>
      </c>
      <c r="AH20" s="446" t="e">
        <f>'Notes-SK Cover sheet'!AH20</f>
        <v>#REF!</v>
      </c>
      <c r="AI20" s="446" t="e">
        <f>'Notes-SK Cover sheet'!AI20</f>
        <v>#REF!</v>
      </c>
      <c r="AJ20" s="446" t="e">
        <f>'Notes-SK Cover sheet'!AJ20</f>
        <v>#REF!</v>
      </c>
      <c r="AK20" s="453" t="e">
        <f>'Notes-SK Cover sheet'!AK20</f>
        <v>#REF!</v>
      </c>
    </row>
    <row r="21" spans="1:37" ht="14.25" customHeight="1" x14ac:dyDescent="0.25">
      <c r="A21" s="466"/>
      <c r="B21" s="465"/>
      <c r="C21" s="465"/>
      <c r="D21" s="465"/>
      <c r="E21" s="465"/>
      <c r="F21" s="465"/>
      <c r="G21" s="465"/>
      <c r="H21" s="465"/>
      <c r="I21" s="465"/>
      <c r="J21" s="465"/>
      <c r="K21" s="465"/>
      <c r="L21" s="465"/>
      <c r="M21" s="465"/>
      <c r="N21" s="465"/>
      <c r="O21" s="465"/>
      <c r="P21" s="465"/>
      <c r="Q21" s="465"/>
      <c r="R21" s="465"/>
      <c r="S21" s="465"/>
      <c r="T21" s="465"/>
      <c r="U21" s="465"/>
      <c r="V21" s="465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3"/>
    </row>
    <row r="22" spans="1:37" hidden="1" x14ac:dyDescent="0.25">
      <c r="A22" s="466"/>
      <c r="B22" s="465"/>
      <c r="C22" s="465"/>
      <c r="D22" s="465"/>
      <c r="E22" s="465"/>
      <c r="F22" s="465"/>
      <c r="G22" s="465"/>
      <c r="H22" s="465"/>
      <c r="I22" s="465"/>
      <c r="J22" s="465"/>
      <c r="K22" s="465"/>
      <c r="L22" s="465"/>
      <c r="M22" s="465"/>
      <c r="N22" s="465"/>
      <c r="O22" s="465"/>
      <c r="P22" s="465"/>
      <c r="Q22" s="465"/>
      <c r="R22" s="465"/>
      <c r="S22" s="465"/>
      <c r="T22" s="465"/>
      <c r="U22" s="465"/>
      <c r="V22" s="465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3"/>
    </row>
    <row r="23" spans="1:37" s="455" customFormat="1" ht="12" customHeight="1" x14ac:dyDescent="0.25">
      <c r="A23" s="459" t="s">
        <v>1409</v>
      </c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7"/>
      <c r="X23" s="457"/>
      <c r="Y23" s="457"/>
      <c r="Z23" s="457"/>
      <c r="AA23" s="457"/>
      <c r="AB23" s="457"/>
      <c r="AC23" s="457"/>
      <c r="AD23" s="457"/>
      <c r="AE23" s="457"/>
      <c r="AF23" s="457"/>
      <c r="AG23" s="457"/>
      <c r="AH23" s="457"/>
      <c r="AI23" s="457"/>
      <c r="AJ23" s="457"/>
      <c r="AK23" s="456"/>
    </row>
    <row r="24" spans="1:37" ht="12.75" customHeight="1" x14ac:dyDescent="0.25">
      <c r="A24" s="451" t="s">
        <v>1410</v>
      </c>
      <c r="B24" s="768"/>
      <c r="C24" s="768"/>
      <c r="D24" s="768"/>
      <c r="E24" s="768"/>
      <c r="F24" s="768"/>
      <c r="G24" s="768"/>
      <c r="H24" s="768"/>
      <c r="I24" s="768"/>
      <c r="J24" s="768"/>
      <c r="K24" s="768"/>
      <c r="L24" s="768"/>
      <c r="M24" s="768"/>
      <c r="N24" s="768"/>
      <c r="O24" s="768"/>
      <c r="P24" s="768"/>
      <c r="Q24" s="768"/>
      <c r="R24" s="768"/>
      <c r="S24" s="768"/>
      <c r="T24" s="768"/>
      <c r="U24" s="768"/>
      <c r="V24" s="768"/>
      <c r="W24" s="404"/>
      <c r="X24" s="404"/>
      <c r="Y24" s="404"/>
      <c r="Z24" s="404"/>
      <c r="AA24" s="404"/>
      <c r="AB24" s="768"/>
      <c r="AC24" s="404"/>
      <c r="AD24" s="407" t="s">
        <v>1411</v>
      </c>
      <c r="AE24" s="404"/>
      <c r="AF24" s="404"/>
      <c r="AG24" s="404"/>
      <c r="AH24" s="404"/>
      <c r="AI24" s="404"/>
      <c r="AJ24" s="404"/>
      <c r="AK24" s="403"/>
    </row>
    <row r="25" spans="1:37" ht="19.5" customHeight="1" x14ac:dyDescent="0.25">
      <c r="A25" s="454" t="e">
        <f>'Notes-SK Cover sheet'!A25</f>
        <v>#REF!</v>
      </c>
      <c r="B25" s="446" t="e">
        <f>'Notes-SK Cover sheet'!B25</f>
        <v>#REF!</v>
      </c>
      <c r="C25" s="446" t="e">
        <f>'Notes-SK Cover sheet'!C25</f>
        <v>#REF!</v>
      </c>
      <c r="D25" s="446" t="e">
        <f>'Notes-SK Cover sheet'!D25</f>
        <v>#REF!</v>
      </c>
      <c r="E25" s="446" t="e">
        <f>'Notes-SK Cover sheet'!E25</f>
        <v>#REF!</v>
      </c>
      <c r="F25" s="446" t="e">
        <f>'Notes-SK Cover sheet'!F25</f>
        <v>#REF!</v>
      </c>
      <c r="G25" s="446" t="e">
        <f>'Notes-SK Cover sheet'!G25</f>
        <v>#REF!</v>
      </c>
      <c r="H25" s="446" t="e">
        <f>'Notes-SK Cover sheet'!H25</f>
        <v>#REF!</v>
      </c>
      <c r="I25" s="446" t="e">
        <f>'Notes-SK Cover sheet'!I25</f>
        <v>#REF!</v>
      </c>
      <c r="J25" s="446" t="e">
        <f>'Notes-SK Cover sheet'!J25</f>
        <v>#REF!</v>
      </c>
      <c r="K25" s="446" t="e">
        <f>'Notes-SK Cover sheet'!K25</f>
        <v>#REF!</v>
      </c>
      <c r="L25" s="446" t="e">
        <f>'Notes-SK Cover sheet'!L25</f>
        <v>#REF!</v>
      </c>
      <c r="M25" s="446" t="e">
        <f>'Notes-SK Cover sheet'!M25</f>
        <v>#REF!</v>
      </c>
      <c r="N25" s="446" t="e">
        <f>'Notes-SK Cover sheet'!N25</f>
        <v>#REF!</v>
      </c>
      <c r="O25" s="446" t="e">
        <f>'Notes-SK Cover sheet'!O25</f>
        <v>#REF!</v>
      </c>
      <c r="P25" s="446" t="e">
        <f>'Notes-SK Cover sheet'!P25</f>
        <v>#REF!</v>
      </c>
      <c r="Q25" s="446" t="e">
        <f>'Notes-SK Cover sheet'!Q25</f>
        <v>#REF!</v>
      </c>
      <c r="R25" s="446" t="e">
        <f>'Notes-SK Cover sheet'!R25</f>
        <v>#REF!</v>
      </c>
      <c r="S25" s="446" t="e">
        <f>'Notes-SK Cover sheet'!S25</f>
        <v>#REF!</v>
      </c>
      <c r="T25" s="446" t="e">
        <f>'Notes-SK Cover sheet'!T25</f>
        <v>#REF!</v>
      </c>
      <c r="U25" s="446" t="e">
        <f>'Notes-SK Cover sheet'!U25</f>
        <v>#REF!</v>
      </c>
      <c r="V25" s="446" t="e">
        <f>'Notes-SK Cover sheet'!V25</f>
        <v>#REF!</v>
      </c>
      <c r="W25" s="446" t="e">
        <f>'Notes-SK Cover sheet'!W25</f>
        <v>#REF!</v>
      </c>
      <c r="X25" s="446" t="e">
        <f>'Notes-SK Cover sheet'!X25</f>
        <v>#REF!</v>
      </c>
      <c r="Y25" s="446" t="e">
        <f>'Notes-SK Cover sheet'!Y25</f>
        <v>#REF!</v>
      </c>
      <c r="Z25" s="446" t="e">
        <f>'Notes-SK Cover sheet'!Z25</f>
        <v>#REF!</v>
      </c>
      <c r="AA25" s="446" t="e">
        <f>'Notes-SK Cover sheet'!AA25</f>
        <v>#REF!</v>
      </c>
      <c r="AB25" s="446" t="e">
        <f>'Notes-SK Cover sheet'!AB25</f>
        <v>#REF!</v>
      </c>
      <c r="AC25" s="448"/>
      <c r="AD25" s="446" t="e">
        <f>'Notes-SK Cover sheet'!AD25</f>
        <v>#REF!</v>
      </c>
      <c r="AE25" s="446" t="e">
        <f>'Notes-SK Cover sheet'!AE25</f>
        <v>#REF!</v>
      </c>
      <c r="AF25" s="446" t="e">
        <f>'Notes-SK Cover sheet'!AF25</f>
        <v>#REF!</v>
      </c>
      <c r="AG25" s="446" t="e">
        <f>'Notes-SK Cover sheet'!AG25</f>
        <v>#REF!</v>
      </c>
      <c r="AH25" s="446" t="e">
        <f>'Notes-SK Cover sheet'!AH25</f>
        <v>#REF!</v>
      </c>
      <c r="AI25" s="446" t="e">
        <f>'Notes-SK Cover sheet'!AI25</f>
        <v>#REF!</v>
      </c>
      <c r="AJ25" s="446" t="e">
        <f>'Notes-SK Cover sheet'!AJ25</f>
        <v>#REF!</v>
      </c>
      <c r="AK25" s="453" t="e">
        <f>'Notes-SK Cover sheet'!AK25</f>
        <v>#REF!</v>
      </c>
    </row>
    <row r="26" spans="1:37" ht="12.75" customHeight="1" x14ac:dyDescent="0.25">
      <c r="A26" s="451" t="s">
        <v>1740</v>
      </c>
      <c r="B26" s="768"/>
      <c r="C26" s="768"/>
      <c r="D26" s="768"/>
      <c r="E26" s="768"/>
      <c r="F26" s="768"/>
      <c r="G26" s="450" t="s">
        <v>1732</v>
      </c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04"/>
      <c r="AF26" s="404"/>
      <c r="AG26" s="404"/>
      <c r="AH26" s="404"/>
      <c r="AI26" s="404"/>
      <c r="AJ26" s="404"/>
      <c r="AK26" s="403"/>
    </row>
    <row r="27" spans="1:37" s="452" customFormat="1" ht="19.5" customHeight="1" x14ac:dyDescent="0.25">
      <c r="A27" s="454" t="e">
        <f>'Notes-SK Cover sheet'!A27</f>
        <v>#REF!</v>
      </c>
      <c r="B27" s="446" t="e">
        <f>'Notes-SK Cover sheet'!B27</f>
        <v>#REF!</v>
      </c>
      <c r="C27" s="446" t="e">
        <f>'Notes-SK Cover sheet'!C27</f>
        <v>#REF!</v>
      </c>
      <c r="D27" s="446" t="e">
        <f>'Notes-SK Cover sheet'!D27</f>
        <v>#REF!</v>
      </c>
      <c r="E27" s="446" t="e">
        <f>'Notes-SK Cover sheet'!E27</f>
        <v>#REF!</v>
      </c>
      <c r="F27" s="446"/>
      <c r="G27" s="446" t="e">
        <f>'Notes-SK Cover sheet'!G27</f>
        <v>#REF!</v>
      </c>
      <c r="H27" s="446" t="e">
        <f>'Notes-SK Cover sheet'!H27</f>
        <v>#REF!</v>
      </c>
      <c r="I27" s="446" t="e">
        <f>'Notes-SK Cover sheet'!I27</f>
        <v>#REF!</v>
      </c>
      <c r="J27" s="446" t="e">
        <f>'Notes-SK Cover sheet'!J27</f>
        <v>#REF!</v>
      </c>
      <c r="K27" s="446" t="e">
        <f>'Notes-SK Cover sheet'!K27</f>
        <v>#REF!</v>
      </c>
      <c r="L27" s="446" t="e">
        <f>'Notes-SK Cover sheet'!L27</f>
        <v>#REF!</v>
      </c>
      <c r="M27" s="446" t="e">
        <f>'Notes-SK Cover sheet'!M27</f>
        <v>#REF!</v>
      </c>
      <c r="N27" s="446" t="e">
        <f>'Notes-SK Cover sheet'!N27</f>
        <v>#REF!</v>
      </c>
      <c r="O27" s="446" t="e">
        <f>'Notes-SK Cover sheet'!O27</f>
        <v>#REF!</v>
      </c>
      <c r="P27" s="446" t="e">
        <f>'Notes-SK Cover sheet'!P27</f>
        <v>#REF!</v>
      </c>
      <c r="Q27" s="446" t="e">
        <f>'Notes-SK Cover sheet'!Q27</f>
        <v>#REF!</v>
      </c>
      <c r="R27" s="446" t="e">
        <f>'Notes-SK Cover sheet'!R27</f>
        <v>#REF!</v>
      </c>
      <c r="S27" s="446" t="e">
        <f>'Notes-SK Cover sheet'!S27</f>
        <v>#REF!</v>
      </c>
      <c r="T27" s="446" t="e">
        <f>'Notes-SK Cover sheet'!T27</f>
        <v>#REF!</v>
      </c>
      <c r="U27" s="446" t="e">
        <f>'Notes-SK Cover sheet'!U27</f>
        <v>#REF!</v>
      </c>
      <c r="V27" s="446" t="e">
        <f>'Notes-SK Cover sheet'!V27</f>
        <v>#REF!</v>
      </c>
      <c r="W27" s="446" t="e">
        <f>'Notes-SK Cover sheet'!W27</f>
        <v>#REF!</v>
      </c>
      <c r="X27" s="446" t="e">
        <f>'Notes-SK Cover sheet'!X27</f>
        <v>#REF!</v>
      </c>
      <c r="Y27" s="446" t="e">
        <f>'Notes-SK Cover sheet'!Y27</f>
        <v>#REF!</v>
      </c>
      <c r="Z27" s="446" t="e">
        <f>'Notes-SK Cover sheet'!Z27</f>
        <v>#REF!</v>
      </c>
      <c r="AA27" s="446" t="e">
        <f>'Notes-SK Cover sheet'!AA27</f>
        <v>#REF!</v>
      </c>
      <c r="AB27" s="446" t="e">
        <f>'Notes-SK Cover sheet'!AB27</f>
        <v>#REF!</v>
      </c>
      <c r="AC27" s="446" t="e">
        <f>'Notes-SK Cover sheet'!AC27</f>
        <v>#REF!</v>
      </c>
      <c r="AD27" s="446" t="e">
        <f>'Notes-SK Cover sheet'!AD27</f>
        <v>#REF!</v>
      </c>
      <c r="AE27" s="446" t="e">
        <f>'Notes-SK Cover sheet'!AE27</f>
        <v>#REF!</v>
      </c>
      <c r="AF27" s="446" t="e">
        <f>'Notes-SK Cover sheet'!AF27</f>
        <v>#REF!</v>
      </c>
      <c r="AG27" s="446" t="e">
        <f>'Notes-SK Cover sheet'!AG27</f>
        <v>#REF!</v>
      </c>
      <c r="AH27" s="446" t="e">
        <f>'Notes-SK Cover sheet'!AH27</f>
        <v>#REF!</v>
      </c>
      <c r="AI27" s="446" t="e">
        <f>'Notes-SK Cover sheet'!AI27</f>
        <v>#REF!</v>
      </c>
      <c r="AJ27" s="446" t="e">
        <f>'Notes-SK Cover sheet'!AJ27</f>
        <v>#REF!</v>
      </c>
      <c r="AK27" s="453" t="e">
        <f>'Notes-SK Cover sheet'!AK27</f>
        <v>#REF!</v>
      </c>
    </row>
    <row r="28" spans="1:37" ht="12.75" customHeight="1" x14ac:dyDescent="0.25">
      <c r="A28" s="451" t="s">
        <v>1414</v>
      </c>
      <c r="B28" s="768"/>
      <c r="C28" s="768"/>
      <c r="D28" s="768"/>
      <c r="E28" s="768"/>
      <c r="F28" s="768"/>
      <c r="G28" s="450"/>
      <c r="H28" s="450"/>
      <c r="I28" s="450"/>
      <c r="J28" s="450"/>
      <c r="K28" s="450"/>
      <c r="L28" s="450"/>
      <c r="M28" s="450"/>
      <c r="N28" s="768"/>
      <c r="O28" s="450" t="s">
        <v>1415</v>
      </c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  <c r="AE28" s="404"/>
      <c r="AF28" s="404"/>
      <c r="AG28" s="404"/>
      <c r="AH28" s="404"/>
      <c r="AI28" s="404"/>
      <c r="AJ28" s="404"/>
      <c r="AK28" s="403"/>
    </row>
    <row r="29" spans="1:37" ht="19.5" customHeight="1" x14ac:dyDescent="0.25">
      <c r="A29" s="449">
        <f>'Notes-SK Cover sheet'!A29</f>
        <v>0</v>
      </c>
      <c r="B29" s="446" t="e">
        <f>'Notes-SK Cover sheet'!B29</f>
        <v>#REF!</v>
      </c>
      <c r="C29" s="446" t="e">
        <f>'Notes-SK Cover sheet'!C29</f>
        <v>#REF!</v>
      </c>
      <c r="D29" s="446" t="e">
        <f>'Notes-SK Cover sheet'!D29</f>
        <v>#REF!</v>
      </c>
      <c r="E29" s="446" t="str">
        <f>'Notes-SK Cover sheet'!E29</f>
        <v>/</v>
      </c>
      <c r="F29" s="446" t="e">
        <f>'Notes-SK Cover sheet'!F29</f>
        <v>#REF!</v>
      </c>
      <c r="G29" s="446" t="e">
        <f>'Notes-SK Cover sheet'!G29</f>
        <v>#REF!</v>
      </c>
      <c r="H29" s="446" t="e">
        <f>'Notes-SK Cover sheet'!H29</f>
        <v>#REF!</v>
      </c>
      <c r="I29" s="446" t="e">
        <f>'Notes-SK Cover sheet'!I29</f>
        <v>#REF!</v>
      </c>
      <c r="J29" s="446" t="e">
        <f>'Notes-SK Cover sheet'!J29</f>
        <v>#REF!</v>
      </c>
      <c r="K29" s="446" t="e">
        <f>'Notes-SK Cover sheet'!K29</f>
        <v>#REF!</v>
      </c>
      <c r="L29" s="446" t="e">
        <f>'Notes-SK Cover sheet'!L29</f>
        <v>#REF!</v>
      </c>
      <c r="M29" s="446" t="e">
        <f>'Notes-SK Cover sheet'!M29</f>
        <v>#REF!</v>
      </c>
      <c r="N29" s="448"/>
      <c r="O29" s="447">
        <f>'Notes-SK Cover sheet'!O29</f>
        <v>0</v>
      </c>
      <c r="P29" s="446" t="e">
        <f>'Notes-SK Cover sheet'!P29</f>
        <v>#REF!</v>
      </c>
      <c r="Q29" s="446" t="e">
        <f>'Notes-SK Cover sheet'!Q29</f>
        <v>#REF!</v>
      </c>
      <c r="R29" s="446" t="e">
        <f>'Notes-SK Cover sheet'!R29</f>
        <v>#REF!</v>
      </c>
      <c r="S29" s="446" t="str">
        <f>'Notes-SK Cover sheet'!S29</f>
        <v>/</v>
      </c>
      <c r="T29" s="446" t="e">
        <f>'Notes-SK Cover sheet'!T29</f>
        <v>#REF!</v>
      </c>
      <c r="U29" s="446" t="e">
        <f>'Notes-SK Cover sheet'!U29</f>
        <v>#REF!</v>
      </c>
      <c r="V29" s="446" t="e">
        <f>'Notes-SK Cover sheet'!V29</f>
        <v>#REF!</v>
      </c>
      <c r="W29" s="446" t="e">
        <f>'Notes-SK Cover sheet'!W29</f>
        <v>#REF!</v>
      </c>
      <c r="X29" s="446" t="e">
        <f>'Notes-SK Cover sheet'!X29</f>
        <v>#REF!</v>
      </c>
      <c r="Y29" s="446" t="e">
        <f>'Notes-SK Cover sheet'!Y29</f>
        <v>#REF!</v>
      </c>
      <c r="Z29" s="446" t="e">
        <f>IF('Notes-SK Cover sheet'!Z29="","",'Notes-SK Cover sheet'!Z29)</f>
        <v>#REF!</v>
      </c>
      <c r="AA29" s="446" t="e">
        <f>IF('Notes-SK Cover sheet'!AA29="","",'Notes-SK Cover sheet'!AA29)</f>
        <v>#REF!</v>
      </c>
      <c r="AB29" s="446" t="str">
        <f>IF('Notes-SK Cover sheet'!AB29="","",'Notes-SK Cover sheet'!AB29)</f>
        <v/>
      </c>
      <c r="AC29" s="446" t="str">
        <f>IF('Notes-SK Cover sheet'!AC29="","",'Notes-SK Cover sheet'!AC29)</f>
        <v/>
      </c>
      <c r="AD29" s="446" t="str">
        <f>IF('Notes-SK Cover sheet'!AD29="","",'Notes-SK Cover sheet'!AD29)</f>
        <v/>
      </c>
      <c r="AE29" s="404" t="str">
        <f>IF('Notes-SK Cover sheet'!AE29="","",'Notes-SK Cover sheet'!AE29)</f>
        <v/>
      </c>
      <c r="AF29" s="404" t="str">
        <f>IF('Notes-SK Cover sheet'!AF29="","",'Notes-SK Cover sheet'!AF29)</f>
        <v/>
      </c>
      <c r="AG29" s="404" t="str">
        <f>IF('Notes-SK Cover sheet'!AG29="","",'Notes-SK Cover sheet'!AG29)</f>
        <v xml:space="preserve"> </v>
      </c>
      <c r="AH29" s="404" t="str">
        <f>IF('Notes-SK Cover sheet'!AH29="","",'Notes-SK Cover sheet'!AH29)</f>
        <v/>
      </c>
      <c r="AI29" s="404" t="str">
        <f>IF('Notes-SK Cover sheet'!AI29="","",'Notes-SK Cover sheet'!AI29)</f>
        <v/>
      </c>
      <c r="AJ29" s="404" t="str">
        <f>IF('Notes-SK Cover sheet'!AJ29="","",'Notes-SK Cover sheet'!AJ29)</f>
        <v/>
      </c>
      <c r="AK29" s="403" t="str">
        <f>IF('Notes-SK Cover sheet'!AK29="","",'Notes-SK Cover sheet'!AK29)</f>
        <v/>
      </c>
    </row>
    <row r="30" spans="1:37" s="396" customFormat="1" ht="12.75" customHeight="1" x14ac:dyDescent="0.25">
      <c r="A30" s="408" t="s">
        <v>1416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3"/>
    </row>
    <row r="31" spans="1:37" ht="19.5" customHeight="1" thickBot="1" x14ac:dyDescent="0.3">
      <c r="A31" s="445" t="e">
        <f>'Notes-SK Cover sheet'!A31</f>
        <v>#REF!</v>
      </c>
      <c r="B31" s="444" t="e">
        <f>'Notes-SK Cover sheet'!B31</f>
        <v>#REF!</v>
      </c>
      <c r="C31" s="444" t="e">
        <f>'Notes-SK Cover sheet'!C31</f>
        <v>#REF!</v>
      </c>
      <c r="D31" s="444" t="e">
        <f>'Notes-SK Cover sheet'!D31</f>
        <v>#REF!</v>
      </c>
      <c r="E31" s="444" t="e">
        <f>'Notes-SK Cover sheet'!E31</f>
        <v>#REF!</v>
      </c>
      <c r="F31" s="444" t="e">
        <f>'Notes-SK Cover sheet'!F31</f>
        <v>#REF!</v>
      </c>
      <c r="G31" s="444" t="e">
        <f>'Notes-SK Cover sheet'!G31</f>
        <v>#REF!</v>
      </c>
      <c r="H31" s="444" t="e">
        <f>'Notes-SK Cover sheet'!H31</f>
        <v>#REF!</v>
      </c>
      <c r="I31" s="444" t="e">
        <f>'Notes-SK Cover sheet'!I31</f>
        <v>#REF!</v>
      </c>
      <c r="J31" s="444" t="e">
        <f>'Notes-SK Cover sheet'!J31</f>
        <v>#REF!</v>
      </c>
      <c r="K31" s="444" t="e">
        <f>'Notes-SK Cover sheet'!K31</f>
        <v>#REF!</v>
      </c>
      <c r="L31" s="444" t="e">
        <f>'Notes-SK Cover sheet'!L31</f>
        <v>#REF!</v>
      </c>
      <c r="M31" s="444" t="e">
        <f>'Notes-SK Cover sheet'!M31</f>
        <v>#REF!</v>
      </c>
      <c r="N31" s="444" t="e">
        <f>'Notes-SK Cover sheet'!N31</f>
        <v>#REF!</v>
      </c>
      <c r="O31" s="444" t="e">
        <f>'Notes-SK Cover sheet'!O31</f>
        <v>#REF!</v>
      </c>
      <c r="P31" s="444" t="e">
        <f>'Notes-SK Cover sheet'!P31</f>
        <v>#REF!</v>
      </c>
      <c r="Q31" s="444" t="e">
        <f>'Notes-SK Cover sheet'!Q31</f>
        <v>#REF!</v>
      </c>
      <c r="R31" s="444" t="e">
        <f>'Notes-SK Cover sheet'!R31</f>
        <v>#REF!</v>
      </c>
      <c r="S31" s="444" t="e">
        <f>'Notes-SK Cover sheet'!S31</f>
        <v>#REF!</v>
      </c>
      <c r="T31" s="444" t="e">
        <f>'Notes-SK Cover sheet'!T31</f>
        <v>#REF!</v>
      </c>
      <c r="U31" s="444" t="e">
        <f>'Notes-SK Cover sheet'!U31</f>
        <v>#REF!</v>
      </c>
      <c r="V31" s="444" t="e">
        <f>'Notes-SK Cover sheet'!V31</f>
        <v>#REF!</v>
      </c>
      <c r="W31" s="444" t="e">
        <f>'Notes-SK Cover sheet'!W31</f>
        <v>#REF!</v>
      </c>
      <c r="X31" s="444" t="e">
        <f>'Notes-SK Cover sheet'!X31</f>
        <v>#REF!</v>
      </c>
      <c r="Y31" s="444" t="e">
        <f>'Notes-SK Cover sheet'!Y31</f>
        <v>#REF!</v>
      </c>
      <c r="Z31" s="444" t="e">
        <f>'Notes-SK Cover sheet'!Z31</f>
        <v>#REF!</v>
      </c>
      <c r="AA31" s="444" t="e">
        <f>'Notes-SK Cover sheet'!AA31</f>
        <v>#REF!</v>
      </c>
      <c r="AB31" s="444" t="e">
        <f>'Notes-SK Cover sheet'!AB31</f>
        <v>#REF!</v>
      </c>
      <c r="AC31" s="444" t="e">
        <f>'Notes-SK Cover sheet'!AC31</f>
        <v>#REF!</v>
      </c>
      <c r="AD31" s="444" t="e">
        <f>'Notes-SK Cover sheet'!AD31</f>
        <v>#REF!</v>
      </c>
      <c r="AE31" s="444" t="e">
        <f>'Notes-SK Cover sheet'!AE31</f>
        <v>#REF!</v>
      </c>
      <c r="AF31" s="444" t="e">
        <f>'Notes-SK Cover sheet'!AF31</f>
        <v>#REF!</v>
      </c>
      <c r="AG31" s="444" t="e">
        <f>'Notes-SK Cover sheet'!AG31</f>
        <v>#REF!</v>
      </c>
      <c r="AH31" s="444" t="e">
        <f>'Notes-SK Cover sheet'!AH31</f>
        <v>#REF!</v>
      </c>
      <c r="AI31" s="444" t="e">
        <f>'Notes-SK Cover sheet'!AI31</f>
        <v>#REF!</v>
      </c>
      <c r="AJ31" s="444" t="e">
        <f>'Notes-SK Cover sheet'!AJ31</f>
        <v>#REF!</v>
      </c>
      <c r="AK31" s="443" t="e">
        <f>'Notes-SK Cover sheet'!AK31</f>
        <v>#REF!</v>
      </c>
    </row>
    <row r="32" spans="1:37" s="396" customFormat="1" ht="4.5" customHeight="1" thickBot="1" x14ac:dyDescent="0.3">
      <c r="W32" s="397"/>
      <c r="X32" s="397"/>
      <c r="Y32" s="397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7"/>
    </row>
    <row r="33" spans="1:37" s="439" customFormat="1" ht="12.75" customHeight="1" x14ac:dyDescent="0.25">
      <c r="A33" s="442" t="s">
        <v>1733</v>
      </c>
      <c r="B33" s="441"/>
      <c r="C33" s="441"/>
      <c r="D33" s="441"/>
      <c r="E33" s="441"/>
      <c r="F33" s="441"/>
      <c r="G33" s="441"/>
      <c r="H33" s="441"/>
      <c r="I33" s="441"/>
      <c r="J33" s="441"/>
      <c r="K33" s="440"/>
      <c r="L33" s="1579" t="s">
        <v>1417</v>
      </c>
      <c r="M33" s="1580"/>
      <c r="N33" s="1580"/>
      <c r="O33" s="1580"/>
      <c r="P33" s="1580"/>
      <c r="Q33" s="1580"/>
      <c r="R33" s="1580"/>
      <c r="S33" s="1580"/>
      <c r="T33" s="1581"/>
      <c r="U33" s="1579" t="s">
        <v>1418</v>
      </c>
      <c r="V33" s="1580"/>
      <c r="W33" s="1580"/>
      <c r="X33" s="1580"/>
      <c r="Y33" s="1580"/>
      <c r="Z33" s="1580"/>
      <c r="AA33" s="1580"/>
      <c r="AB33" s="1581"/>
      <c r="AC33" s="1579" t="s">
        <v>1419</v>
      </c>
      <c r="AD33" s="1580"/>
      <c r="AE33" s="1580"/>
      <c r="AF33" s="1580"/>
      <c r="AG33" s="1580"/>
      <c r="AH33" s="1580"/>
      <c r="AI33" s="1580"/>
      <c r="AJ33" s="1580"/>
      <c r="AK33" s="1585"/>
    </row>
    <row r="34" spans="1:37" s="396" customFormat="1" ht="19.5" customHeight="1" x14ac:dyDescent="0.25">
      <c r="A34" s="425" t="e">
        <f>IF('Notes-SK Cover sheet'!A34="","",'Notes-SK Cover sheet'!A34)</f>
        <v>#REF!</v>
      </c>
      <c r="B34" s="424" t="e">
        <f>IF('Notes-SK Cover sheet'!B34="","",'Notes-SK Cover sheet'!B34)</f>
        <v>#REF!</v>
      </c>
      <c r="C34" s="423" t="str">
        <f>IF('Notes-SK Cover sheet'!C34="","",'Notes-SK Cover sheet'!C34)</f>
        <v>.</v>
      </c>
      <c r="D34" s="424" t="e">
        <f>IF('Notes-SK Cover sheet'!D34="","",'Notes-SK Cover sheet'!D34)</f>
        <v>#REF!</v>
      </c>
      <c r="E34" s="424" t="e">
        <f>IF('Notes-SK Cover sheet'!E34="","",'Notes-SK Cover sheet'!E34)</f>
        <v>#REF!</v>
      </c>
      <c r="F34" s="423" t="str">
        <f>IF('Notes-SK Cover sheet'!F34="","",'Notes-SK Cover sheet'!F34)</f>
        <v>.</v>
      </c>
      <c r="G34" s="422" t="e">
        <f>IF('Notes-SK Cover sheet'!G34="","",'Notes-SK Cover sheet'!G34)</f>
        <v>#REF!</v>
      </c>
      <c r="H34" s="422" t="e">
        <f>IF('Notes-SK Cover sheet'!H34="","",'Notes-SK Cover sheet'!H34)</f>
        <v>#REF!</v>
      </c>
      <c r="I34" s="422" t="e">
        <f>IF('Notes-SK Cover sheet'!I34="","",'Notes-SK Cover sheet'!I34)</f>
        <v>#REF!</v>
      </c>
      <c r="J34" s="422" t="e">
        <f>IF('Notes-SK Cover sheet'!J34="","",'Notes-SK Cover sheet'!J34)</f>
        <v>#REF!</v>
      </c>
      <c r="K34" s="438"/>
      <c r="L34" s="1582"/>
      <c r="M34" s="1583"/>
      <c r="N34" s="1583"/>
      <c r="O34" s="1583"/>
      <c r="P34" s="1583"/>
      <c r="Q34" s="1583"/>
      <c r="R34" s="1583"/>
      <c r="S34" s="1583"/>
      <c r="T34" s="1584"/>
      <c r="U34" s="1582"/>
      <c r="V34" s="1583"/>
      <c r="W34" s="1583"/>
      <c r="X34" s="1583"/>
      <c r="Y34" s="1583"/>
      <c r="Z34" s="1583"/>
      <c r="AA34" s="1583"/>
      <c r="AB34" s="1584"/>
      <c r="AC34" s="1582"/>
      <c r="AD34" s="1583"/>
      <c r="AE34" s="1583"/>
      <c r="AF34" s="1583"/>
      <c r="AG34" s="1583"/>
      <c r="AH34" s="1583"/>
      <c r="AI34" s="1583"/>
      <c r="AJ34" s="1583"/>
      <c r="AK34" s="1586"/>
    </row>
    <row r="35" spans="1:37" s="396" customFormat="1" ht="12.75" customHeight="1" x14ac:dyDescent="0.25">
      <c r="A35" s="437"/>
      <c r="B35" s="436"/>
      <c r="C35" s="436"/>
      <c r="D35" s="436"/>
      <c r="E35" s="436"/>
      <c r="F35" s="436"/>
      <c r="G35" s="435"/>
      <c r="H35" s="435"/>
      <c r="I35" s="435"/>
      <c r="J35" s="435"/>
      <c r="K35" s="434"/>
      <c r="L35" s="1582"/>
      <c r="M35" s="1583"/>
      <c r="N35" s="1583"/>
      <c r="O35" s="1583"/>
      <c r="P35" s="1583"/>
      <c r="Q35" s="1583"/>
      <c r="R35" s="1583"/>
      <c r="S35" s="1583"/>
      <c r="T35" s="1584"/>
      <c r="U35" s="1582"/>
      <c r="V35" s="1583"/>
      <c r="W35" s="1583"/>
      <c r="X35" s="1583"/>
      <c r="Y35" s="1583"/>
      <c r="Z35" s="1583"/>
      <c r="AA35" s="1583"/>
      <c r="AB35" s="1584"/>
      <c r="AC35" s="1582"/>
      <c r="AD35" s="1583"/>
      <c r="AE35" s="1583"/>
      <c r="AF35" s="1583"/>
      <c r="AG35" s="1583"/>
      <c r="AH35" s="1583"/>
      <c r="AI35" s="1583"/>
      <c r="AJ35" s="1583"/>
      <c r="AK35" s="1586"/>
    </row>
    <row r="36" spans="1:37" s="396" customFormat="1" ht="12.75" customHeight="1" x14ac:dyDescent="0.25">
      <c r="A36" s="408" t="s">
        <v>1734</v>
      </c>
      <c r="B36" s="407"/>
      <c r="C36" s="407"/>
      <c r="D36" s="407"/>
      <c r="E36" s="407"/>
      <c r="F36" s="407"/>
      <c r="G36" s="433"/>
      <c r="H36" s="433"/>
      <c r="I36" s="433"/>
      <c r="J36" s="433"/>
      <c r="K36" s="432"/>
      <c r="L36" s="431"/>
      <c r="M36" s="431"/>
      <c r="N36" s="431"/>
      <c r="O36" s="431"/>
      <c r="P36" s="431"/>
      <c r="Q36" s="431"/>
      <c r="R36" s="431"/>
      <c r="S36" s="407"/>
      <c r="T36" s="429"/>
      <c r="U36" s="430"/>
      <c r="V36" s="430"/>
      <c r="W36" s="430"/>
      <c r="X36" s="430"/>
      <c r="Y36" s="430"/>
      <c r="Z36" s="404"/>
      <c r="AA36" s="430"/>
      <c r="AB36" s="429"/>
      <c r="AC36" s="428"/>
      <c r="AD36" s="430"/>
      <c r="AE36" s="430"/>
      <c r="AF36" s="430"/>
      <c r="AG36" s="430"/>
      <c r="AH36" s="430"/>
      <c r="AI36" s="430"/>
      <c r="AJ36" s="430"/>
      <c r="AK36" s="771"/>
    </row>
    <row r="37" spans="1:37" s="396" customFormat="1" ht="19.5" customHeight="1" x14ac:dyDescent="0.25">
      <c r="A37" s="425" t="e">
        <f>IF('Notes-SK Cover sheet'!A37="","",'Notes-SK Cover sheet'!A37)</f>
        <v>#REF!</v>
      </c>
      <c r="B37" s="424" t="e">
        <f>IF('Notes-SK Cover sheet'!B37="","",'Notes-SK Cover sheet'!B37)</f>
        <v>#REF!</v>
      </c>
      <c r="C37" s="423" t="str">
        <f>IF('Notes-SK Cover sheet'!C37="","",'Notes-SK Cover sheet'!C37)</f>
        <v>.</v>
      </c>
      <c r="D37" s="424" t="e">
        <f>IF('Notes-SK Cover sheet'!D37="","",'Notes-SK Cover sheet'!D37)</f>
        <v>#REF!</v>
      </c>
      <c r="E37" s="424" t="e">
        <f>IF('Notes-SK Cover sheet'!E37="","",'Notes-SK Cover sheet'!E37)</f>
        <v>#REF!</v>
      </c>
      <c r="F37" s="423" t="str">
        <f>IF('Notes-SK Cover sheet'!F37="","",'Notes-SK Cover sheet'!F37)</f>
        <v>.</v>
      </c>
      <c r="G37" s="422" t="e">
        <f>IF('Notes-SK Cover sheet'!G37="","",'Notes-SK Cover sheet'!G37)</f>
        <v>#REF!</v>
      </c>
      <c r="H37" s="422" t="e">
        <f>IF('Notes-SK Cover sheet'!H37="","",'Notes-SK Cover sheet'!H37)</f>
        <v>#REF!</v>
      </c>
      <c r="I37" s="422" t="e">
        <f>IF('Notes-SK Cover sheet'!I37="","",'Notes-SK Cover sheet'!I37)</f>
        <v>#REF!</v>
      </c>
      <c r="J37" s="422" t="e">
        <f>IF('Notes-SK Cover sheet'!J37="","",'Notes-SK Cover sheet'!J37)</f>
        <v>#REF!</v>
      </c>
      <c r="K37" s="421"/>
      <c r="L37" s="420"/>
      <c r="M37" s="419"/>
      <c r="N37" s="419"/>
      <c r="O37" s="419"/>
      <c r="P37" s="419"/>
      <c r="Q37" s="419"/>
      <c r="R37" s="419"/>
      <c r="S37" s="419"/>
      <c r="T37" s="418"/>
      <c r="U37" s="420"/>
      <c r="V37" s="419"/>
      <c r="W37" s="419"/>
      <c r="X37" s="419"/>
      <c r="Y37" s="419"/>
      <c r="Z37" s="419"/>
      <c r="AA37" s="419"/>
      <c r="AB37" s="418"/>
      <c r="AC37" s="404"/>
      <c r="AD37" s="404"/>
      <c r="AE37" s="404"/>
      <c r="AF37" s="404"/>
      <c r="AG37" s="404"/>
      <c r="AH37" s="404"/>
      <c r="AI37" s="404"/>
      <c r="AJ37" s="404"/>
      <c r="AK37" s="403"/>
    </row>
    <row r="38" spans="1:37" s="402" customFormat="1" ht="12.75" customHeight="1" thickBot="1" x14ac:dyDescent="0.3">
      <c r="A38" s="417"/>
      <c r="B38" s="416"/>
      <c r="C38" s="416"/>
      <c r="D38" s="416"/>
      <c r="E38" s="416"/>
      <c r="F38" s="416"/>
      <c r="G38" s="416"/>
      <c r="H38" s="416"/>
      <c r="I38" s="416"/>
      <c r="J38" s="416"/>
      <c r="K38" s="415"/>
      <c r="L38" s="1587" t="e">
        <f>IF('Notes-SK Cover sheet'!L38="","",'Notes-SK Cover sheet'!L38)</f>
        <v>#REF!</v>
      </c>
      <c r="M38" s="1588" t="str">
        <f>IF('Notes-SK Cover sheet'!M38="","",'Notes-SK Cover sheet'!M38)</f>
        <v/>
      </c>
      <c r="N38" s="1588" t="str">
        <f>IF('Notes-SK Cover sheet'!N38="","",'Notes-SK Cover sheet'!N38)</f>
        <v/>
      </c>
      <c r="O38" s="1588" t="str">
        <f>IF('Notes-SK Cover sheet'!O38="","",'Notes-SK Cover sheet'!O38)</f>
        <v/>
      </c>
      <c r="P38" s="1588" t="str">
        <f>IF('Notes-SK Cover sheet'!P38="","",'Notes-SK Cover sheet'!P38)</f>
        <v/>
      </c>
      <c r="Q38" s="1588" t="str">
        <f>IF('Notes-SK Cover sheet'!Q38="","",'Notes-SK Cover sheet'!Q38)</f>
        <v/>
      </c>
      <c r="R38" s="1588" t="str">
        <f>IF('Notes-SK Cover sheet'!R38="","",'Notes-SK Cover sheet'!R38)</f>
        <v/>
      </c>
      <c r="S38" s="1588" t="str">
        <f>IF('Notes-SK Cover sheet'!S38="","",'Notes-SK Cover sheet'!S38)</f>
        <v/>
      </c>
      <c r="T38" s="1589" t="str">
        <f>IF('Notes-SK Cover sheet'!T38="","",'Notes-SK Cover sheet'!T38)</f>
        <v/>
      </c>
      <c r="U38" s="1587" t="e">
        <f>IF('Notes-SK Cover sheet'!U38="","",'Notes-SK Cover sheet'!U38)</f>
        <v>#REF!</v>
      </c>
      <c r="V38" s="1588" t="str">
        <f>IF('Notes-SK Cover sheet'!V38="","",'Notes-SK Cover sheet'!V38)</f>
        <v/>
      </c>
      <c r="W38" s="1588" t="str">
        <f>IF('Notes-SK Cover sheet'!W38="","",'Notes-SK Cover sheet'!W38)</f>
        <v/>
      </c>
      <c r="X38" s="1588" t="str">
        <f>IF('Notes-SK Cover sheet'!X38="","",'Notes-SK Cover sheet'!X38)</f>
        <v/>
      </c>
      <c r="Y38" s="1588" t="str">
        <f>IF('Notes-SK Cover sheet'!Y38="","",'Notes-SK Cover sheet'!Y38)</f>
        <v/>
      </c>
      <c r="Z38" s="1588" t="str">
        <f>IF('Notes-SK Cover sheet'!Z38="","",'Notes-SK Cover sheet'!Z38)</f>
        <v/>
      </c>
      <c r="AA38" s="1588" t="str">
        <f>IF('Notes-SK Cover sheet'!AA38="","",'Notes-SK Cover sheet'!AA38)</f>
        <v/>
      </c>
      <c r="AB38" s="1589" t="str">
        <f>IF('Notes-SK Cover sheet'!AB38="","",'Notes-SK Cover sheet'!AB38)</f>
        <v/>
      </c>
      <c r="AC38" s="1590" t="e">
        <f>IF('Notes-SK Cover sheet'!AC38="","",'Notes-SK Cover sheet'!AC38)</f>
        <v>#REF!</v>
      </c>
      <c r="AD38" s="1588" t="str">
        <f>IF('Notes-SK Cover sheet'!AD38="","",'Notes-SK Cover sheet'!AD38)</f>
        <v/>
      </c>
      <c r="AE38" s="1588" t="str">
        <f>IF('Notes-SK Cover sheet'!AE38="","",'Notes-SK Cover sheet'!AE38)</f>
        <v/>
      </c>
      <c r="AF38" s="1588" t="str">
        <f>IF('Notes-SK Cover sheet'!AF38="","",'Notes-SK Cover sheet'!AF38)</f>
        <v/>
      </c>
      <c r="AG38" s="1588" t="str">
        <f>IF('Notes-SK Cover sheet'!AG38="","",'Notes-SK Cover sheet'!AG38)</f>
        <v/>
      </c>
      <c r="AH38" s="1588" t="str">
        <f>IF('Notes-SK Cover sheet'!AH38="","",'Notes-SK Cover sheet'!AH38)</f>
        <v/>
      </c>
      <c r="AI38" s="1588" t="str">
        <f>IF('Notes-SK Cover sheet'!AI38="","",'Notes-SK Cover sheet'!AI38)</f>
        <v/>
      </c>
      <c r="AJ38" s="1588" t="str">
        <f>IF('Notes-SK Cover sheet'!AJ38="","",'Notes-SK Cover sheet'!AJ38)</f>
        <v/>
      </c>
      <c r="AK38" s="1591" t="str">
        <f>IF('Notes-SK Cover sheet'!AK38="","",'Notes-SK Cover sheet'!AK38)</f>
        <v/>
      </c>
    </row>
    <row r="39" spans="1:37" s="402" customFormat="1" x14ac:dyDescent="0.25"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7"/>
      <c r="AJ39" s="397"/>
      <c r="AK39" s="397"/>
    </row>
    <row r="40" spans="1:37" s="402" customFormat="1" x14ac:dyDescent="0.25"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</row>
    <row r="41" spans="1:37" s="402" customFormat="1" x14ac:dyDescent="0.25"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  <c r="AJ41" s="397"/>
      <c r="AK41" s="397"/>
    </row>
    <row r="42" spans="1:37" ht="13.5" thickBot="1" x14ac:dyDescent="0.3"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7"/>
      <c r="AJ42" s="397"/>
      <c r="AK42" s="397"/>
    </row>
    <row r="43" spans="1:37" s="402" customFormat="1" x14ac:dyDescent="0.25">
      <c r="B43" s="414" t="s">
        <v>1420</v>
      </c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1"/>
      <c r="AK43" s="397"/>
    </row>
    <row r="44" spans="1:37" s="402" customFormat="1" x14ac:dyDescent="0.25">
      <c r="B44" s="406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3"/>
      <c r="AK44" s="397"/>
    </row>
    <row r="45" spans="1:37" x14ac:dyDescent="0.25">
      <c r="B45" s="410"/>
      <c r="C45" s="768"/>
      <c r="D45" s="768"/>
      <c r="E45" s="768"/>
      <c r="F45" s="768"/>
      <c r="G45" s="768"/>
      <c r="H45" s="768"/>
      <c r="I45" s="768"/>
      <c r="J45" s="768"/>
      <c r="K45" s="768"/>
      <c r="L45" s="768"/>
      <c r="M45" s="768"/>
      <c r="N45" s="768"/>
      <c r="O45" s="768"/>
      <c r="P45" s="768"/>
      <c r="Q45" s="768"/>
      <c r="R45" s="768"/>
      <c r="S45" s="768"/>
      <c r="T45" s="768"/>
      <c r="U45" s="768"/>
      <c r="V45" s="768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397"/>
    </row>
    <row r="46" spans="1:37" s="402" customFormat="1" x14ac:dyDescent="0.25">
      <c r="B46" s="406"/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5"/>
      <c r="R46" s="405"/>
      <c r="S46" s="405"/>
      <c r="T46" s="405"/>
      <c r="U46" s="405"/>
      <c r="V46" s="405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37" s="396" customFormat="1" x14ac:dyDescent="0.25">
      <c r="B47" s="408"/>
      <c r="C47" s="407"/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37" s="396" customFormat="1" x14ac:dyDescent="0.25">
      <c r="B48" s="408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2:37" s="402" customFormat="1" x14ac:dyDescent="0.25">
      <c r="B49" s="406"/>
      <c r="C49" s="405"/>
      <c r="D49" s="405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2:37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2:37" s="402" customFormat="1" x14ac:dyDescent="0.25">
      <c r="B51" s="406"/>
      <c r="C51" s="405"/>
      <c r="D51" s="405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4"/>
      <c r="AJ51" s="403"/>
      <c r="AK51" s="397"/>
    </row>
    <row r="52" spans="2:37" s="402" customFormat="1" x14ac:dyDescent="0.25">
      <c r="B52" s="406"/>
      <c r="C52" s="405"/>
      <c r="D52" s="405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4"/>
      <c r="AJ52" s="403"/>
      <c r="AK52" s="397"/>
    </row>
    <row r="53" spans="2:37" s="396" customFormat="1" ht="13.5" thickBot="1" x14ac:dyDescent="0.3">
      <c r="B53" s="401"/>
      <c r="C53" s="400"/>
      <c r="D53" s="400"/>
      <c r="E53" s="400"/>
      <c r="F53" s="400"/>
      <c r="G53" s="400" t="s">
        <v>1421</v>
      </c>
      <c r="H53" s="400"/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 t="s">
        <v>1422</v>
      </c>
      <c r="V53" s="400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8"/>
      <c r="AK53" s="397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L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938" customWidth="1"/>
    <col min="14" max="14" width="3" style="938" customWidth="1"/>
    <col min="15" max="15" width="2.5703125" style="938" customWidth="1"/>
    <col min="16" max="16" width="3.5703125" style="938" customWidth="1"/>
    <col min="17" max="17" width="4.7109375" style="938" customWidth="1"/>
    <col min="18" max="36" width="2.5703125" style="938" customWidth="1"/>
    <col min="37" max="37" width="2.85546875" style="938" customWidth="1"/>
    <col min="38" max="38" width="1.85546875" style="938" customWidth="1"/>
    <col min="39" max="45" width="2.5703125" style="938" customWidth="1"/>
    <col min="46" max="46" width="7.7109375" style="938" customWidth="1"/>
    <col min="47" max="61" width="2.5703125" style="938" customWidth="1"/>
    <col min="62" max="16384" width="9.140625" style="938"/>
  </cols>
  <sheetData>
    <row r="1" spans="1:37" s="505" customFormat="1" ht="9.75" x14ac:dyDescent="0.25">
      <c r="C1" s="506" t="s">
        <v>1842</v>
      </c>
    </row>
    <row r="2" spans="1:37" s="402" customFormat="1" ht="21" customHeight="1" x14ac:dyDescent="0.25">
      <c r="C2" s="504" t="s">
        <v>1843</v>
      </c>
      <c r="D2" s="503"/>
      <c r="E2" s="503"/>
      <c r="F2" s="503"/>
      <c r="G2" s="503"/>
      <c r="H2" s="503"/>
      <c r="I2" s="503"/>
      <c r="J2" s="502"/>
      <c r="P2" s="501" t="s">
        <v>2033</v>
      </c>
    </row>
    <row r="3" spans="1:37" ht="13.5" thickBot="1" x14ac:dyDescent="0.3">
      <c r="O3" s="968" t="s">
        <v>2034</v>
      </c>
      <c r="P3" s="969"/>
      <c r="Q3" s="946"/>
      <c r="R3" s="946"/>
      <c r="S3" s="946"/>
      <c r="T3" s="946"/>
      <c r="U3" s="946"/>
      <c r="V3" s="946"/>
      <c r="W3" s="946"/>
      <c r="X3" s="946"/>
    </row>
    <row r="4" spans="1:37" ht="28.5" customHeight="1" thickBot="1" x14ac:dyDescent="0.3">
      <c r="M4" s="944" t="s">
        <v>1521</v>
      </c>
      <c r="N4" s="945"/>
      <c r="O4" s="945"/>
      <c r="P4" s="945"/>
      <c r="Q4" s="499" t="e">
        <f>+MID(#REF!,1,1)</f>
        <v>#REF!</v>
      </c>
      <c r="R4" s="499" t="e">
        <f>+MID(#REF!,2,1)</f>
        <v>#REF!</v>
      </c>
      <c r="S4" s="499" t="s">
        <v>1027</v>
      </c>
      <c r="T4" s="499" t="e">
        <f>LEFT(#REF!,1)</f>
        <v>#REF!</v>
      </c>
      <c r="U4" s="499" t="e">
        <f>RIGHT(#REF!,1)</f>
        <v>#REF!</v>
      </c>
      <c r="V4" s="499" t="s">
        <v>1027</v>
      </c>
      <c r="W4" s="499" t="e">
        <f>+LEFT(#REF!,1)</f>
        <v>#REF!</v>
      </c>
      <c r="X4" s="499" t="e">
        <f>+MID(#REF!,2,1)</f>
        <v>#REF!</v>
      </c>
      <c r="Y4" s="499" t="e">
        <f>+MID(#REF!,3,1)</f>
        <v>#REF!</v>
      </c>
      <c r="Z4" s="844" t="e">
        <f>+MID(#REF!,4,1)</f>
        <v>#REF!</v>
      </c>
    </row>
    <row r="5" spans="1:37" ht="6" customHeight="1" thickBot="1" x14ac:dyDescent="0.3"/>
    <row r="6" spans="1:37" s="492" customFormat="1" ht="14.25" customHeight="1" x14ac:dyDescent="0.25">
      <c r="A6" s="495" t="s">
        <v>1523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3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3"/>
    </row>
    <row r="7" spans="1:37" s="492" customFormat="1" ht="14.25" customHeight="1" x14ac:dyDescent="0.25">
      <c r="A7" s="705" t="s">
        <v>1524</v>
      </c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6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7"/>
    </row>
    <row r="8" spans="1:37" s="396" customFormat="1" ht="15" customHeight="1" x14ac:dyDescent="0.25">
      <c r="A8" s="708" t="s">
        <v>1525</v>
      </c>
      <c r="B8" s="407"/>
      <c r="C8" s="407"/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91"/>
      <c r="T8" s="407"/>
      <c r="U8" s="407"/>
      <c r="V8" s="407"/>
      <c r="W8" s="407"/>
      <c r="X8" s="407"/>
      <c r="Y8" s="407"/>
      <c r="Z8" s="407"/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91"/>
    </row>
    <row r="9" spans="1:37" s="487" customFormat="1" ht="18" customHeight="1" thickBot="1" x14ac:dyDescent="0.3">
      <c r="A9" s="490" t="s">
        <v>1031</v>
      </c>
      <c r="B9" s="489"/>
      <c r="C9" s="489"/>
      <c r="D9" s="489"/>
      <c r="E9" s="490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8"/>
      <c r="T9" s="489"/>
      <c r="U9" s="489"/>
      <c r="V9" s="489"/>
      <c r="W9" s="489"/>
      <c r="X9" s="489"/>
      <c r="Y9" s="489"/>
      <c r="Z9" s="489"/>
      <c r="AA9" s="489"/>
      <c r="AB9" s="489"/>
      <c r="AC9" s="489"/>
      <c r="AD9" s="489"/>
      <c r="AE9" s="489"/>
      <c r="AF9" s="489"/>
      <c r="AG9" s="489"/>
      <c r="AH9" s="489"/>
      <c r="AI9" s="489"/>
      <c r="AJ9" s="489"/>
      <c r="AK9" s="488"/>
    </row>
    <row r="10" spans="1:37" s="467" customFormat="1" ht="3.75" customHeight="1" thickBot="1" x14ac:dyDescent="0.3"/>
    <row r="11" spans="1:37" s="467" customFormat="1" ht="14.25" customHeight="1" x14ac:dyDescent="0.25">
      <c r="A11" s="469" t="s">
        <v>1527</v>
      </c>
      <c r="B11" s="468"/>
      <c r="C11" s="468"/>
      <c r="D11" s="468"/>
      <c r="E11" s="468"/>
      <c r="F11" s="468"/>
      <c r="G11" s="468"/>
      <c r="H11" s="468"/>
      <c r="I11" s="412"/>
      <c r="J11" s="411"/>
      <c r="K11" s="485" t="s">
        <v>1528</v>
      </c>
      <c r="L11" s="468"/>
      <c r="M11" s="486"/>
      <c r="N11" s="486"/>
      <c r="O11" s="486"/>
      <c r="P11" s="468"/>
      <c r="Q11" s="948" t="s">
        <v>2036</v>
      </c>
      <c r="R11" s="949"/>
      <c r="S11" s="950"/>
      <c r="T11" s="949"/>
      <c r="U11" s="949"/>
      <c r="V11" s="951"/>
      <c r="W11" s="940"/>
      <c r="X11" s="468"/>
      <c r="Y11" s="468"/>
      <c r="Z11" s="468"/>
      <c r="AA11" s="468"/>
      <c r="AB11" s="468"/>
      <c r="AC11" s="468"/>
      <c r="AD11" s="485" t="s">
        <v>1529</v>
      </c>
      <c r="AE11" s="485"/>
      <c r="AF11" s="485"/>
      <c r="AG11" s="485" t="s">
        <v>1530</v>
      </c>
      <c r="AH11" s="468"/>
      <c r="AI11" s="468"/>
      <c r="AJ11" s="468"/>
      <c r="AK11" s="484"/>
    </row>
    <row r="12" spans="1:37" s="467" customFormat="1" ht="19.5" customHeight="1" x14ac:dyDescent="0.2">
      <c r="A12" s="481" t="e">
        <f>LEFT(#REF!,1)</f>
        <v>#REF!</v>
      </c>
      <c r="B12" s="446" t="e">
        <f>MID(#REF!,2,1)</f>
        <v>#REF!</v>
      </c>
      <c r="C12" s="446" t="e">
        <f>MID(#REF!,3,1)</f>
        <v>#REF!</v>
      </c>
      <c r="D12" s="446" t="e">
        <f>MID(#REF!,4,1)</f>
        <v>#REF!</v>
      </c>
      <c r="E12" s="446" t="e">
        <f>MID(#REF!,5,1)</f>
        <v>#REF!</v>
      </c>
      <c r="F12" s="446" t="e">
        <f>MID(#REF!,6,1)</f>
        <v>#REF!</v>
      </c>
      <c r="G12" s="446" t="e">
        <f>MID(#REF!,7,1)</f>
        <v>#REF!</v>
      </c>
      <c r="H12" s="446" t="e">
        <f>MID(#REF!,8,1)</f>
        <v>#REF!</v>
      </c>
      <c r="I12" s="446" t="e">
        <f>MID(#REF!,9,1)</f>
        <v>#REF!</v>
      </c>
      <c r="J12" s="453" t="e">
        <f>MID(#REF!,10,1)</f>
        <v>#REF!</v>
      </c>
      <c r="K12" s="404"/>
      <c r="L12" s="470"/>
      <c r="M12" s="470"/>
      <c r="N12" s="470"/>
      <c r="O12" s="470"/>
      <c r="P12" s="470"/>
      <c r="Q12" s="470"/>
      <c r="R12" s="470"/>
      <c r="S12" s="470"/>
      <c r="T12" s="470"/>
      <c r="U12" s="470"/>
      <c r="V12" s="476"/>
      <c r="W12" s="941" t="s">
        <v>1531</v>
      </c>
      <c r="X12" s="475"/>
      <c r="Y12" s="470"/>
      <c r="Z12" s="470"/>
      <c r="AA12" s="470"/>
      <c r="AB12" s="475" t="s">
        <v>1532</v>
      </c>
      <c r="AC12" s="470"/>
      <c r="AD12" s="446" t="e">
        <f>MID(#REF!,1,1)</f>
        <v>#REF!</v>
      </c>
      <c r="AE12" s="446" t="e">
        <f>MID(#REF!,2,1)</f>
        <v>#REF!</v>
      </c>
      <c r="AF12" s="446"/>
      <c r="AG12" s="446" t="e">
        <f>MID(#REF!,1,1)</f>
        <v>#REF!</v>
      </c>
      <c r="AH12" s="446" t="e">
        <f>MID(#REF!,2,1)</f>
        <v>#REF!</v>
      </c>
      <c r="AI12" s="446" t="e">
        <f>MID(#REF!,3,1)</f>
        <v>#REF!</v>
      </c>
      <c r="AJ12" s="446" t="e">
        <f>MID(#REF!,4,1)</f>
        <v>#REF!</v>
      </c>
      <c r="AK12" s="476"/>
    </row>
    <row r="13" spans="1:37" s="467" customFormat="1" ht="19.5" customHeight="1" thickBot="1" x14ac:dyDescent="0.3">
      <c r="A13" s="408" t="s">
        <v>1533</v>
      </c>
      <c r="B13" s="470"/>
      <c r="C13" s="470"/>
      <c r="D13" s="470"/>
      <c r="E13" s="470"/>
      <c r="F13" s="470"/>
      <c r="G13" s="470"/>
      <c r="H13" s="404"/>
      <c r="I13" s="404"/>
      <c r="J13" s="403"/>
      <c r="K13" s="404"/>
      <c r="L13" s="483" t="e">
        <f>IF(#REF!="x","x"," ")</f>
        <v>#REF!</v>
      </c>
      <c r="M13" s="475" t="s">
        <v>1534</v>
      </c>
      <c r="N13" s="477"/>
      <c r="O13" s="477"/>
      <c r="P13" s="477"/>
      <c r="Q13" s="477"/>
      <c r="R13" s="483" t="e">
        <f>IF(#REF!="x","x"," ")</f>
        <v>#REF!</v>
      </c>
      <c r="S13" s="475" t="s">
        <v>2037</v>
      </c>
      <c r="T13" s="470"/>
      <c r="U13" s="470"/>
      <c r="V13" s="476"/>
      <c r="W13" s="482"/>
      <c r="X13" s="472"/>
      <c r="Y13" s="472"/>
      <c r="Z13" s="472"/>
      <c r="AA13" s="472"/>
      <c r="AB13" s="471" t="s">
        <v>1536</v>
      </c>
      <c r="AC13" s="472"/>
      <c r="AD13" s="444" t="e">
        <f>MID(#REF!,1,1)</f>
        <v>#REF!</v>
      </c>
      <c r="AE13" s="444" t="e">
        <f>MID(#REF!,2,1)</f>
        <v>#REF!</v>
      </c>
      <c r="AF13" s="444"/>
      <c r="AG13" s="444" t="e">
        <f>MID(#REF!,1,1)</f>
        <v>#REF!</v>
      </c>
      <c r="AH13" s="444" t="e">
        <f>MID(#REF!,2,1)</f>
        <v>#REF!</v>
      </c>
      <c r="AI13" s="444" t="e">
        <f>MID(#REF!,3,1)</f>
        <v>#REF!</v>
      </c>
      <c r="AJ13" s="444" t="e">
        <f>MID(#REF!,4,1)</f>
        <v>#REF!</v>
      </c>
      <c r="AK13" s="473"/>
    </row>
    <row r="14" spans="1:37" s="467" customFormat="1" ht="19.5" customHeight="1" x14ac:dyDescent="0.2">
      <c r="A14" s="481" t="e">
        <f>LEFT(#REF!,1)</f>
        <v>#REF!</v>
      </c>
      <c r="B14" s="446" t="e">
        <f>MID(#REF!,2,1)</f>
        <v>#REF!</v>
      </c>
      <c r="C14" s="446" t="e">
        <f>MID(#REF!,3,1)</f>
        <v>#REF!</v>
      </c>
      <c r="D14" s="446" t="e">
        <f>MID(#REF!,4,1)</f>
        <v>#REF!</v>
      </c>
      <c r="E14" s="446" t="e">
        <f>MID(#REF!,5,1)</f>
        <v>#REF!</v>
      </c>
      <c r="F14" s="446" t="e">
        <f>MID(#REF!,6,1)</f>
        <v>#REF!</v>
      </c>
      <c r="G14" s="446" t="e">
        <f>MID(#REF!,7,1)</f>
        <v>#REF!</v>
      </c>
      <c r="H14" s="446" t="e">
        <f>MID(#REF!,8,1)</f>
        <v>#REF!</v>
      </c>
      <c r="I14" s="404"/>
      <c r="J14" s="403"/>
      <c r="K14" s="404"/>
      <c r="L14" s="479" t="e">
        <f>IF(#REF!="x","x", "")</f>
        <v>#REF!</v>
      </c>
      <c r="M14" s="475" t="s">
        <v>1537</v>
      </c>
      <c r="N14" s="477"/>
      <c r="O14" s="477"/>
      <c r="P14" s="477"/>
      <c r="Q14" s="477"/>
      <c r="R14" s="480" t="e">
        <f>IF(#REF!="x","x"," ")</f>
        <v>#REF!</v>
      </c>
      <c r="S14" s="475" t="s">
        <v>2038</v>
      </c>
      <c r="T14" s="470"/>
      <c r="U14" s="470"/>
      <c r="V14" s="476"/>
      <c r="W14" s="475"/>
      <c r="X14" s="470"/>
      <c r="Y14" s="407"/>
      <c r="Z14" s="404"/>
      <c r="AA14" s="404"/>
      <c r="AB14" s="477"/>
      <c r="AC14" s="404"/>
      <c r="AD14" s="479"/>
      <c r="AE14" s="479"/>
      <c r="AF14" s="479"/>
      <c r="AG14" s="479"/>
      <c r="AH14" s="479"/>
      <c r="AI14" s="479"/>
      <c r="AJ14" s="479"/>
      <c r="AK14" s="403"/>
    </row>
    <row r="15" spans="1:37" s="467" customFormat="1" ht="19.5" customHeight="1" x14ac:dyDescent="0.2">
      <c r="A15" s="408" t="s">
        <v>1045</v>
      </c>
      <c r="B15" s="470"/>
      <c r="C15" s="470"/>
      <c r="D15" s="470"/>
      <c r="E15" s="470"/>
      <c r="F15" s="470"/>
      <c r="G15" s="470"/>
      <c r="H15" s="470"/>
      <c r="I15" s="404"/>
      <c r="J15" s="403"/>
      <c r="K15" s="404"/>
      <c r="L15" s="483" t="e">
        <f>IF(#REF!="x","x"," ")</f>
        <v>#REF!</v>
      </c>
      <c r="M15" s="947" t="s">
        <v>2035</v>
      </c>
      <c r="N15" s="477"/>
      <c r="O15" s="477"/>
      <c r="P15" s="477"/>
      <c r="Q15" s="477"/>
      <c r="R15" s="713" t="s">
        <v>1539</v>
      </c>
      <c r="T15" s="470"/>
      <c r="U15" s="470"/>
      <c r="V15" s="476"/>
      <c r="W15" s="475" t="s">
        <v>1540</v>
      </c>
      <c r="X15" s="470"/>
      <c r="Y15" s="407"/>
      <c r="Z15" s="404"/>
      <c r="AA15" s="404"/>
      <c r="AB15" s="475" t="s">
        <v>1532</v>
      </c>
      <c r="AC15" s="404"/>
      <c r="AD15" s="446" t="e">
        <f>MID(#REF!,1,1)</f>
        <v>#REF!</v>
      </c>
      <c r="AE15" s="446" t="e">
        <f>MID(#REF!,2,1)</f>
        <v>#REF!</v>
      </c>
      <c r="AF15" s="446"/>
      <c r="AG15" s="446" t="e">
        <f>MID(#REF!,1,1)</f>
        <v>#REF!</v>
      </c>
      <c r="AH15" s="446" t="e">
        <f>MID(#REF!,2,1)</f>
        <v>#REF!</v>
      </c>
      <c r="AI15" s="446" t="e">
        <f>MID(#REF!,3,1)</f>
        <v>#REF!</v>
      </c>
      <c r="AJ15" s="446" t="e">
        <f>MID(#REF!,4,1)</f>
        <v>#REF!</v>
      </c>
      <c r="AK15" s="403"/>
    </row>
    <row r="16" spans="1:37" s="467" customFormat="1" ht="19.5" customHeight="1" thickBot="1" x14ac:dyDescent="0.25">
      <c r="A16" s="474" t="e">
        <f>LEFT(#REF!,1)</f>
        <v>#REF!</v>
      </c>
      <c r="B16" s="399" t="e">
        <f>MID(#REF!,2,1)</f>
        <v>#REF!</v>
      </c>
      <c r="C16" s="472" t="s">
        <v>1027</v>
      </c>
      <c r="D16" s="399" t="e">
        <f>MID(#REF!,3,1)</f>
        <v>#REF!</v>
      </c>
      <c r="E16" s="399" t="e">
        <f>MID(#REF!,4,1)</f>
        <v>#REF!</v>
      </c>
      <c r="F16" s="694" t="s">
        <v>1027</v>
      </c>
      <c r="G16" s="399" t="e">
        <f>MID(#REF!,5,1)</f>
        <v>#REF!</v>
      </c>
      <c r="H16" s="399"/>
      <c r="I16" s="399"/>
      <c r="J16" s="398"/>
      <c r="K16" s="399"/>
      <c r="L16" s="845" t="e">
        <f>IF(#REF!="x","x", "")</f>
        <v>#REF!</v>
      </c>
      <c r="M16" s="471"/>
      <c r="N16" s="846"/>
      <c r="O16" s="846"/>
      <c r="P16" s="399"/>
      <c r="Q16" s="399"/>
      <c r="R16" s="399"/>
      <c r="S16" s="399"/>
      <c r="T16" s="472"/>
      <c r="U16" s="472"/>
      <c r="V16" s="473"/>
      <c r="W16" s="471"/>
      <c r="X16" s="472"/>
      <c r="Y16" s="400"/>
      <c r="Z16" s="399"/>
      <c r="AA16" s="399"/>
      <c r="AB16" s="471" t="s">
        <v>1536</v>
      </c>
      <c r="AC16" s="399"/>
      <c r="AD16" s="444" t="e">
        <f>MID(#REF!,1,1)</f>
        <v>#REF!</v>
      </c>
      <c r="AE16" s="444" t="e">
        <f>MID(#REF!,2,1)</f>
        <v>#REF!</v>
      </c>
      <c r="AF16" s="444"/>
      <c r="AG16" s="444" t="e">
        <f>MID(#REF!,1,1)</f>
        <v>#REF!</v>
      </c>
      <c r="AH16" s="444" t="e">
        <f>MID(#REF!,2,1)</f>
        <v>#REF!</v>
      </c>
      <c r="AI16" s="444" t="e">
        <f>MID(#REF!,3,1)</f>
        <v>#REF!</v>
      </c>
      <c r="AJ16" s="444" t="e">
        <f>MID(#REF!,4,1)</f>
        <v>#REF!</v>
      </c>
      <c r="AK16" s="398"/>
    </row>
    <row r="17" spans="1:37" s="467" customFormat="1" ht="3.75" customHeight="1" thickBot="1" x14ac:dyDescent="0.3">
      <c r="A17" s="470"/>
      <c r="B17" s="470"/>
      <c r="C17" s="470"/>
      <c r="D17" s="470"/>
      <c r="E17" s="470"/>
      <c r="F17" s="468"/>
      <c r="G17" s="470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70"/>
      <c r="U17" s="470"/>
      <c r="V17" s="404"/>
      <c r="W17" s="404"/>
      <c r="X17" s="404"/>
      <c r="Y17" s="404"/>
      <c r="Z17" s="404"/>
      <c r="AA17" s="404"/>
      <c r="AB17" s="404"/>
      <c r="AC17" s="404"/>
      <c r="AD17" s="404"/>
      <c r="AE17" s="404"/>
      <c r="AF17" s="404"/>
      <c r="AG17" s="404"/>
      <c r="AH17" s="404"/>
      <c r="AI17" s="404"/>
      <c r="AJ17" s="404"/>
      <c r="AK17" s="404"/>
    </row>
    <row r="18" spans="1:37" s="467" customFormat="1" ht="17.100000000000001" customHeight="1" x14ac:dyDescent="0.25">
      <c r="A18" s="952" t="s">
        <v>2039</v>
      </c>
      <c r="B18" s="949"/>
      <c r="C18" s="949"/>
      <c r="D18" s="949"/>
      <c r="E18" s="949"/>
      <c r="F18" s="949"/>
      <c r="G18" s="949"/>
      <c r="H18" s="950"/>
      <c r="I18" s="950"/>
      <c r="J18" s="950"/>
      <c r="K18" s="412"/>
      <c r="L18" s="412"/>
      <c r="M18" s="412"/>
      <c r="N18" s="412"/>
      <c r="O18" s="412"/>
      <c r="P18" s="412"/>
      <c r="Q18" s="412"/>
      <c r="R18" s="412"/>
      <c r="S18" s="412"/>
      <c r="T18" s="468"/>
      <c r="U18" s="468"/>
      <c r="V18" s="468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1"/>
    </row>
    <row r="19" spans="1:37" s="467" customFormat="1" ht="17.100000000000001" customHeight="1" x14ac:dyDescent="0.2">
      <c r="A19" s="848"/>
      <c r="B19" s="483" t="e">
        <f>IF(#REF!="x","x"," ")</f>
        <v>#REF!</v>
      </c>
      <c r="C19" s="947" t="s">
        <v>2040</v>
      </c>
      <c r="D19" s="953"/>
      <c r="E19" s="954"/>
      <c r="F19" s="954"/>
      <c r="G19" s="954"/>
      <c r="H19" s="404"/>
      <c r="I19" s="404"/>
      <c r="J19" s="404"/>
      <c r="K19" s="483" t="e">
        <f>IF(#REF!="x","x"," ")</f>
        <v>#REF!</v>
      </c>
      <c r="L19" s="947" t="s">
        <v>2041</v>
      </c>
      <c r="M19" s="955"/>
      <c r="N19" s="955"/>
      <c r="O19" s="955"/>
      <c r="P19" s="955"/>
      <c r="Q19" s="955"/>
      <c r="R19" s="955"/>
      <c r="S19" s="955"/>
      <c r="T19" s="954"/>
      <c r="U19" s="954"/>
      <c r="V19" s="954"/>
      <c r="W19" s="956" t="e">
        <f>IF(#REF!="x","x"," ")</f>
        <v>#REF!</v>
      </c>
      <c r="X19" s="947" t="s">
        <v>2042</v>
      </c>
      <c r="Y19" s="947"/>
      <c r="Z19" s="955"/>
      <c r="AA19" s="955"/>
      <c r="AB19" s="955"/>
      <c r="AC19" s="955"/>
      <c r="AD19" s="955"/>
      <c r="AE19" s="955"/>
      <c r="AF19" s="955"/>
      <c r="AG19" s="955"/>
      <c r="AH19" s="404"/>
      <c r="AI19" s="404"/>
      <c r="AJ19" s="404"/>
      <c r="AK19" s="403"/>
    </row>
    <row r="20" spans="1:37" s="467" customFormat="1" ht="17.100000000000001" customHeight="1" thickBot="1" x14ac:dyDescent="0.25">
      <c r="A20" s="849"/>
      <c r="B20" s="472"/>
      <c r="C20" s="957" t="s">
        <v>2043</v>
      </c>
      <c r="D20" s="958"/>
      <c r="E20" s="958"/>
      <c r="F20" s="958"/>
      <c r="G20" s="958"/>
      <c r="H20" s="399"/>
      <c r="I20" s="399"/>
      <c r="J20" s="399"/>
      <c r="K20" s="399"/>
      <c r="L20" s="957" t="s">
        <v>2043</v>
      </c>
      <c r="M20" s="959"/>
      <c r="N20" s="959"/>
      <c r="O20" s="959"/>
      <c r="P20" s="959"/>
      <c r="Q20" s="399"/>
      <c r="R20" s="399"/>
      <c r="S20" s="399"/>
      <c r="T20" s="472"/>
      <c r="U20" s="472"/>
      <c r="V20" s="472"/>
      <c r="W20" s="399"/>
      <c r="X20" s="957" t="s">
        <v>2044</v>
      </c>
      <c r="Y20" s="957"/>
      <c r="Z20" s="959"/>
      <c r="AA20" s="959"/>
      <c r="AB20" s="959"/>
      <c r="AC20" s="959"/>
      <c r="AD20" s="959"/>
      <c r="AE20" s="959"/>
      <c r="AF20" s="959"/>
      <c r="AG20" s="959"/>
      <c r="AH20" s="959"/>
      <c r="AI20" s="399"/>
      <c r="AJ20" s="399"/>
      <c r="AK20" s="398"/>
    </row>
    <row r="21" spans="1:37" s="467" customFormat="1" ht="3.75" customHeight="1" thickBot="1" x14ac:dyDescent="0.3"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W21" s="397"/>
      <c r="X21" s="397"/>
      <c r="Y21" s="397"/>
      <c r="Z21" s="397"/>
      <c r="AA21" s="397"/>
      <c r="AB21" s="397"/>
      <c r="AC21" s="397"/>
      <c r="AD21" s="397"/>
      <c r="AE21" s="397"/>
      <c r="AF21" s="397"/>
      <c r="AG21" s="397"/>
      <c r="AH21" s="397"/>
      <c r="AI21" s="397"/>
      <c r="AJ21" s="397"/>
      <c r="AK21" s="397"/>
    </row>
    <row r="22" spans="1:37" s="467" customFormat="1" ht="16.5" x14ac:dyDescent="0.25">
      <c r="A22" s="469" t="s">
        <v>1541</v>
      </c>
      <c r="B22" s="468"/>
      <c r="C22" s="468"/>
      <c r="D22" s="468"/>
      <c r="E22" s="468"/>
      <c r="F22" s="468"/>
      <c r="G22" s="468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68"/>
      <c r="U22" s="468"/>
      <c r="V22" s="468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1"/>
    </row>
    <row r="23" spans="1:37" s="467" customFormat="1" ht="19.5" customHeight="1" x14ac:dyDescent="0.25">
      <c r="A23" s="454" t="e">
        <f>+LEFT(#REF!,1)</f>
        <v>#REF!</v>
      </c>
      <c r="B23" s="446" t="e">
        <f>+MID(#REF!,2,1)</f>
        <v>#REF!</v>
      </c>
      <c r="C23" s="446" t="e">
        <f>+MID(#REF!,3,1)</f>
        <v>#REF!</v>
      </c>
      <c r="D23" s="446" t="e">
        <f>+MID(#REF!,4,1)</f>
        <v>#REF!</v>
      </c>
      <c r="E23" s="446" t="e">
        <f>+MID(#REF!,5,1)</f>
        <v>#REF!</v>
      </c>
      <c r="F23" s="446" t="e">
        <f>+MID(#REF!,6,1)</f>
        <v>#REF!</v>
      </c>
      <c r="G23" s="446" t="e">
        <f>+MID(#REF!,7,1)</f>
        <v>#REF!</v>
      </c>
      <c r="H23" s="446" t="e">
        <f>+MID(#REF!,8,1)</f>
        <v>#REF!</v>
      </c>
      <c r="I23" s="446" t="e">
        <f>+MID(#REF!,9,1)</f>
        <v>#REF!</v>
      </c>
      <c r="J23" s="446" t="e">
        <f>+MID(#REF!,10,1)</f>
        <v>#REF!</v>
      </c>
      <c r="K23" s="446" t="e">
        <f>+MID(#REF!,11,1)</f>
        <v>#REF!</v>
      </c>
      <c r="L23" s="446" t="e">
        <f>+MID(#REF!,12,1)</f>
        <v>#REF!</v>
      </c>
      <c r="M23" s="446" t="e">
        <f>+MID(#REF!,13,1)</f>
        <v>#REF!</v>
      </c>
      <c r="N23" s="446" t="e">
        <f>+MID(#REF!,14,1)</f>
        <v>#REF!</v>
      </c>
      <c r="O23" s="446" t="e">
        <f>+MID(#REF!,15,1)</f>
        <v>#REF!</v>
      </c>
      <c r="P23" s="446" t="e">
        <f>+MID(#REF!,16,1)</f>
        <v>#REF!</v>
      </c>
      <c r="Q23" s="446" t="e">
        <f>+MID(#REF!,17,1)</f>
        <v>#REF!</v>
      </c>
      <c r="R23" s="446" t="e">
        <f>+MID(#REF!,18,1)</f>
        <v>#REF!</v>
      </c>
      <c r="S23" s="446" t="e">
        <f>+MID(#REF!,19,1)</f>
        <v>#REF!</v>
      </c>
      <c r="T23" s="446" t="e">
        <f>+MID(#REF!,20,1)</f>
        <v>#REF!</v>
      </c>
      <c r="U23" s="446" t="e">
        <f>+MID(#REF!,21,1)</f>
        <v>#REF!</v>
      </c>
      <c r="V23" s="446" t="e">
        <f>+MID(#REF!,22,1)</f>
        <v>#REF!</v>
      </c>
      <c r="W23" s="446" t="e">
        <f>+MID(#REF!,23,1)</f>
        <v>#REF!</v>
      </c>
      <c r="X23" s="446" t="e">
        <f>+MID(#REF!,24,1)</f>
        <v>#REF!</v>
      </c>
      <c r="Y23" s="446" t="e">
        <f>+MID(#REF!,25,1)</f>
        <v>#REF!</v>
      </c>
      <c r="Z23" s="446" t="e">
        <f>+MID(#REF!,26,1)</f>
        <v>#REF!</v>
      </c>
      <c r="AA23" s="446" t="e">
        <f>+MID(#REF!,27,1)</f>
        <v>#REF!</v>
      </c>
      <c r="AB23" s="446" t="e">
        <f>+MID(#REF!,28,1)</f>
        <v>#REF!</v>
      </c>
      <c r="AC23" s="446" t="e">
        <f>+MID(#REF!,29,1)</f>
        <v>#REF!</v>
      </c>
      <c r="AD23" s="446" t="e">
        <f>+MID(#REF!,30,1)</f>
        <v>#REF!</v>
      </c>
      <c r="AE23" s="446" t="e">
        <f>+MID(#REF!,31,1)</f>
        <v>#REF!</v>
      </c>
      <c r="AF23" s="446" t="e">
        <f>+MID(#REF!,32,1)</f>
        <v>#REF!</v>
      </c>
      <c r="AG23" s="446" t="e">
        <f>+MID(#REF!,33,1)</f>
        <v>#REF!</v>
      </c>
      <c r="AH23" s="446" t="e">
        <f>+MID(#REF!,34,1)</f>
        <v>#REF!</v>
      </c>
      <c r="AI23" s="446" t="e">
        <f>+MID(#REF!,35,1)</f>
        <v>#REF!</v>
      </c>
      <c r="AJ23" s="446" t="e">
        <f>+MID(#REF!,36,1)</f>
        <v>#REF!</v>
      </c>
      <c r="AK23" s="453" t="e">
        <f>+MID(#REF!,37,1)</f>
        <v>#REF!</v>
      </c>
    </row>
    <row r="24" spans="1:37" ht="19.5" customHeight="1" x14ac:dyDescent="0.25">
      <c r="A24" s="454" t="e">
        <f>+MID(#REF!,38,1)</f>
        <v>#REF!</v>
      </c>
      <c r="B24" s="446" t="e">
        <f>+MID(#REF!,39,1)</f>
        <v>#REF!</v>
      </c>
      <c r="C24" s="446" t="e">
        <f>+MID(#REF!,40,1)</f>
        <v>#REF!</v>
      </c>
      <c r="D24" s="446" t="e">
        <f>+MID(#REF!,41,1)</f>
        <v>#REF!</v>
      </c>
      <c r="E24" s="446" t="e">
        <f>+MID(#REF!,42,1)</f>
        <v>#REF!</v>
      </c>
      <c r="F24" s="446" t="e">
        <f>+MID(#REF!,43,1)</f>
        <v>#REF!</v>
      </c>
      <c r="G24" s="446" t="e">
        <f>+MID(#REF!,44,1)</f>
        <v>#REF!</v>
      </c>
      <c r="H24" s="446" t="e">
        <f>+MID(#REF!,45,1)</f>
        <v>#REF!</v>
      </c>
      <c r="I24" s="446" t="e">
        <f>+MID(#REF!,46,1)</f>
        <v>#REF!</v>
      </c>
      <c r="J24" s="446" t="e">
        <f>+MID(#REF!,47,1)</f>
        <v>#REF!</v>
      </c>
      <c r="K24" s="446" t="e">
        <f>+MID(#REF!,48,1)</f>
        <v>#REF!</v>
      </c>
      <c r="L24" s="446" t="e">
        <f>+MID(#REF!,49,1)</f>
        <v>#REF!</v>
      </c>
      <c r="M24" s="446" t="e">
        <f>+MID(#REF!,50,1)</f>
        <v>#REF!</v>
      </c>
      <c r="N24" s="446" t="e">
        <f>+MID(#REF!,51,1)</f>
        <v>#REF!</v>
      </c>
      <c r="O24" s="446" t="e">
        <f>+MID(#REF!,52,1)</f>
        <v>#REF!</v>
      </c>
      <c r="P24" s="446" t="e">
        <f>+MID(#REF!,53,1)</f>
        <v>#REF!</v>
      </c>
      <c r="Q24" s="446" t="e">
        <f>+MID(#REF!,54,1)</f>
        <v>#REF!</v>
      </c>
      <c r="R24" s="446" t="e">
        <f>+MID(#REF!,55,1)</f>
        <v>#REF!</v>
      </c>
      <c r="S24" s="446" t="e">
        <f>+MID(#REF!,56,1)</f>
        <v>#REF!</v>
      </c>
      <c r="T24" s="446" t="e">
        <f>+MID(#REF!,57,1)</f>
        <v>#REF!</v>
      </c>
      <c r="U24" s="446" t="e">
        <f>+MID(#REF!,58,1)</f>
        <v>#REF!</v>
      </c>
      <c r="V24" s="446" t="e">
        <f>+MID(#REF!,59,1)</f>
        <v>#REF!</v>
      </c>
      <c r="W24" s="446" t="e">
        <f>+MID(#REF!,60,1)</f>
        <v>#REF!</v>
      </c>
      <c r="X24" s="446" t="e">
        <f>+MID(#REF!,61,1)</f>
        <v>#REF!</v>
      </c>
      <c r="Y24" s="446" t="e">
        <f>+MID(#REF!,62,1)</f>
        <v>#REF!</v>
      </c>
      <c r="Z24" s="446" t="e">
        <f>+MID(#REF!,63,1)</f>
        <v>#REF!</v>
      </c>
      <c r="AA24" s="446" t="e">
        <f>+MID(#REF!,64,1)</f>
        <v>#REF!</v>
      </c>
      <c r="AB24" s="446" t="e">
        <f>+MID(#REF!,65,1)</f>
        <v>#REF!</v>
      </c>
      <c r="AC24" s="446" t="e">
        <f>+MID(#REF!,66,1)</f>
        <v>#REF!</v>
      </c>
      <c r="AD24" s="446" t="e">
        <f>+MID(#REF!,67,1)</f>
        <v>#REF!</v>
      </c>
      <c r="AE24" s="446" t="e">
        <f>+MID(#REF!,68,1)</f>
        <v>#REF!</v>
      </c>
      <c r="AF24" s="446" t="e">
        <f>+MID(#REF!,69,1)</f>
        <v>#REF!</v>
      </c>
      <c r="AG24" s="446" t="e">
        <f>+MID(#REF!,70,1)</f>
        <v>#REF!</v>
      </c>
      <c r="AH24" s="446" t="e">
        <f>+MID(#REF!,71,1)</f>
        <v>#REF!</v>
      </c>
      <c r="AI24" s="446" t="e">
        <f>+MID(#REF!,72,1)</f>
        <v>#REF!</v>
      </c>
      <c r="AJ24" s="446" t="e">
        <f>+MID(#REF!,73,1)</f>
        <v>#REF!</v>
      </c>
      <c r="AK24" s="453" t="e">
        <f>+MID(#REF!,74,1)</f>
        <v>#REF!</v>
      </c>
    </row>
    <row r="25" spans="1:37" ht="14.25" customHeight="1" x14ac:dyDescent="0.25">
      <c r="A25" s="466"/>
      <c r="B25" s="465"/>
      <c r="C25" s="465"/>
      <c r="D25" s="465"/>
      <c r="E25" s="465"/>
      <c r="F25" s="465"/>
      <c r="G25" s="465"/>
      <c r="H25" s="465"/>
      <c r="I25" s="465"/>
      <c r="J25" s="465"/>
      <c r="K25" s="465"/>
      <c r="L25" s="465"/>
      <c r="M25" s="465"/>
      <c r="N25" s="465"/>
      <c r="O25" s="465"/>
      <c r="P25" s="465"/>
      <c r="Q25" s="465"/>
      <c r="R25" s="465"/>
      <c r="S25" s="465"/>
      <c r="T25" s="465"/>
      <c r="U25" s="465"/>
      <c r="V25" s="465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3"/>
    </row>
    <row r="26" spans="1:37" ht="19.5" hidden="1" customHeight="1" x14ac:dyDescent="0.25">
      <c r="A26" s="462"/>
      <c r="B26" s="461"/>
      <c r="C26" s="461"/>
      <c r="D26" s="461"/>
      <c r="E26" s="461"/>
      <c r="F26" s="461"/>
      <c r="G26" s="461" t="e">
        <f>+MID(#REF!,7,1)</f>
        <v>#REF!</v>
      </c>
      <c r="H26" s="461" t="e">
        <f>+MID(#REF!,8,1)</f>
        <v>#REF!</v>
      </c>
      <c r="I26" s="461" t="e">
        <f>+MID(#REF!,9,1)</f>
        <v>#REF!</v>
      </c>
      <c r="J26" s="461" t="e">
        <f>+MID(#REF!,10,1)</f>
        <v>#REF!</v>
      </c>
      <c r="K26" s="461" t="e">
        <f>+MID(#REF!,11,1)</f>
        <v>#REF!</v>
      </c>
      <c r="L26" s="461" t="e">
        <f>+MID(#REF!,12,1)</f>
        <v>#REF!</v>
      </c>
      <c r="M26" s="461" t="e">
        <f>+MID(#REF!,13,1)</f>
        <v>#REF!</v>
      </c>
      <c r="N26" s="461" t="e">
        <f>+MID(#REF!,14,1)</f>
        <v>#REF!</v>
      </c>
      <c r="O26" s="461" t="e">
        <f>+MID(#REF!,15,1)</f>
        <v>#REF!</v>
      </c>
      <c r="P26" s="461" t="e">
        <f>+MID(#REF!,16,1)</f>
        <v>#REF!</v>
      </c>
      <c r="Q26" s="461" t="e">
        <f>+MID(#REF!,17,1)</f>
        <v>#REF!</v>
      </c>
      <c r="R26" s="461" t="e">
        <f>+MID(#REF!,18,1)</f>
        <v>#REF!</v>
      </c>
      <c r="S26" s="461" t="e">
        <f>+MID(#REF!,19,1)</f>
        <v>#REF!</v>
      </c>
      <c r="T26" s="461" t="e">
        <f>+MID(#REF!,20,1)</f>
        <v>#REF!</v>
      </c>
      <c r="U26" s="461" t="e">
        <f>+MID(#REF!,21,1)</f>
        <v>#REF!</v>
      </c>
      <c r="V26" s="461" t="e">
        <f>+MID(#REF!,22,1)</f>
        <v>#REF!</v>
      </c>
      <c r="W26" s="461" t="e">
        <f>+MID(#REF!,23,1)</f>
        <v>#REF!</v>
      </c>
      <c r="X26" s="461" t="e">
        <f>+MID(#REF!,24,1)</f>
        <v>#REF!</v>
      </c>
      <c r="Y26" s="461" t="e">
        <f>+MID(#REF!,25,1)</f>
        <v>#REF!</v>
      </c>
      <c r="Z26" s="461" t="e">
        <f>+MID(#REF!,26,1)</f>
        <v>#REF!</v>
      </c>
      <c r="AA26" s="461" t="e">
        <f>+MID(#REF!,27,1)</f>
        <v>#REF!</v>
      </c>
      <c r="AB26" s="461" t="e">
        <f>+MID(#REF!,28,1)</f>
        <v>#REF!</v>
      </c>
      <c r="AC26" s="461" t="e">
        <f>+MID(#REF!,29,1)</f>
        <v>#REF!</v>
      </c>
      <c r="AD26" s="461" t="e">
        <f>+MID(#REF!,30,1)</f>
        <v>#REF!</v>
      </c>
      <c r="AE26" s="461" t="e">
        <f>+MID(#REF!,31,1)</f>
        <v>#REF!</v>
      </c>
      <c r="AF26" s="461" t="e">
        <f>+MID(#REF!,32,1)</f>
        <v>#REF!</v>
      </c>
      <c r="AG26" s="461" t="e">
        <f>+MID(#REF!,33,1)</f>
        <v>#REF!</v>
      </c>
      <c r="AH26" s="461" t="e">
        <f>+MID(#REF!,34,1)</f>
        <v>#REF!</v>
      </c>
      <c r="AI26" s="461" t="e">
        <f>+MID(#REF!,35,1)</f>
        <v>#REF!</v>
      </c>
      <c r="AJ26" s="461" t="e">
        <f>+MID(#REF!,36,1)</f>
        <v>#REF!</v>
      </c>
      <c r="AK26" s="460" t="e">
        <f>+MID(#REF!,37,1)</f>
        <v>#REF!</v>
      </c>
    </row>
    <row r="27" spans="1:37" s="455" customFormat="1" ht="12" customHeight="1" x14ac:dyDescent="0.25">
      <c r="A27" s="716" t="s">
        <v>1542</v>
      </c>
      <c r="B27" s="716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7"/>
      <c r="X27" s="457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57"/>
      <c r="AJ27" s="457"/>
      <c r="AK27" s="456"/>
    </row>
    <row r="28" spans="1:37" x14ac:dyDescent="0.25">
      <c r="A28" s="451" t="s">
        <v>1543</v>
      </c>
      <c r="B28" s="943"/>
      <c r="C28" s="943"/>
      <c r="D28" s="943"/>
      <c r="E28" s="943"/>
      <c r="F28" s="943"/>
      <c r="G28" s="943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  <c r="W28" s="404"/>
      <c r="X28" s="404"/>
      <c r="Y28" s="404"/>
      <c r="Z28" s="404"/>
      <c r="AA28" s="404"/>
      <c r="AB28" s="943"/>
      <c r="AC28" s="404"/>
      <c r="AD28" s="407" t="s">
        <v>1544</v>
      </c>
      <c r="AE28" s="404"/>
      <c r="AF28" s="404"/>
      <c r="AG28" s="404"/>
      <c r="AH28" s="404"/>
      <c r="AI28" s="404"/>
      <c r="AJ28" s="404"/>
      <c r="AK28" s="403"/>
    </row>
    <row r="29" spans="1:37" ht="19.5" customHeight="1" x14ac:dyDescent="0.25">
      <c r="A29" s="454" t="e">
        <f>+LEFT(#REF!,1)</f>
        <v>#REF!</v>
      </c>
      <c r="B29" s="446" t="e">
        <f>+MID(#REF!,2,1)</f>
        <v>#REF!</v>
      </c>
      <c r="C29" s="446" t="e">
        <f>+MID(#REF!,3,1)</f>
        <v>#REF!</v>
      </c>
      <c r="D29" s="446" t="e">
        <f>+MID(#REF!,4,1)</f>
        <v>#REF!</v>
      </c>
      <c r="E29" s="446" t="e">
        <f>+MID(#REF!,5,1)</f>
        <v>#REF!</v>
      </c>
      <c r="F29" s="446" t="e">
        <f>+MID(#REF!,6,1)</f>
        <v>#REF!</v>
      </c>
      <c r="G29" s="446" t="e">
        <f>+MID(#REF!,7,1)</f>
        <v>#REF!</v>
      </c>
      <c r="H29" s="446" t="e">
        <f>+MID(#REF!,8,1)</f>
        <v>#REF!</v>
      </c>
      <c r="I29" s="446" t="e">
        <f>+MID(#REF!,9,1)</f>
        <v>#REF!</v>
      </c>
      <c r="J29" s="446" t="e">
        <f>+MID(#REF!,10,1)</f>
        <v>#REF!</v>
      </c>
      <c r="K29" s="446" t="e">
        <f>+MID(#REF!,11,1)</f>
        <v>#REF!</v>
      </c>
      <c r="L29" s="446" t="e">
        <f>+MID(#REF!,12,1)</f>
        <v>#REF!</v>
      </c>
      <c r="M29" s="446" t="e">
        <f>+MID(#REF!,13,1)</f>
        <v>#REF!</v>
      </c>
      <c r="N29" s="446" t="e">
        <f>+MID(#REF!,14,1)</f>
        <v>#REF!</v>
      </c>
      <c r="O29" s="446" t="e">
        <f>+MID(#REF!,15,1)</f>
        <v>#REF!</v>
      </c>
      <c r="P29" s="446" t="e">
        <f>+MID(#REF!,16,1)</f>
        <v>#REF!</v>
      </c>
      <c r="Q29" s="446" t="e">
        <f>+MID(#REF!,17,1)</f>
        <v>#REF!</v>
      </c>
      <c r="R29" s="446" t="e">
        <f>+MID(#REF!,18,1)</f>
        <v>#REF!</v>
      </c>
      <c r="S29" s="446" t="e">
        <f>+MID(#REF!,19,1)</f>
        <v>#REF!</v>
      </c>
      <c r="T29" s="446" t="e">
        <f>+MID(#REF!,20,1)</f>
        <v>#REF!</v>
      </c>
      <c r="U29" s="446" t="e">
        <f>+MID(#REF!,21,1)</f>
        <v>#REF!</v>
      </c>
      <c r="V29" s="446" t="e">
        <f>+MID(#REF!,22,1)</f>
        <v>#REF!</v>
      </c>
      <c r="W29" s="446" t="e">
        <f>+MID(#REF!,23,1)</f>
        <v>#REF!</v>
      </c>
      <c r="X29" s="446" t="e">
        <f>+MID(#REF!,24,1)</f>
        <v>#REF!</v>
      </c>
      <c r="Y29" s="446" t="e">
        <f>+MID(#REF!,25,1)</f>
        <v>#REF!</v>
      </c>
      <c r="Z29" s="446" t="e">
        <f>+MID(#REF!,26,1)</f>
        <v>#REF!</v>
      </c>
      <c r="AA29" s="446" t="e">
        <f>+MID(#REF!,27,1)</f>
        <v>#REF!</v>
      </c>
      <c r="AB29" s="446" t="e">
        <f>+MID(#REF!,28,1)</f>
        <v>#REF!</v>
      </c>
      <c r="AC29" s="448"/>
      <c r="AD29" s="446" t="e">
        <f>+LEFT(#REF!,1)</f>
        <v>#REF!</v>
      </c>
      <c r="AE29" s="446" t="e">
        <f>+MID(#REF!,2,1)</f>
        <v>#REF!</v>
      </c>
      <c r="AF29" s="446" t="e">
        <f>+MID(#REF!,3,1)</f>
        <v>#REF!</v>
      </c>
      <c r="AG29" s="446" t="e">
        <f>+MID(#REF!,4,1)</f>
        <v>#REF!</v>
      </c>
      <c r="AH29" s="446" t="e">
        <f>+MID(#REF!,5,1)</f>
        <v>#REF!</v>
      </c>
      <c r="AI29" s="446" t="e">
        <f>+MID(#REF!,6,1)</f>
        <v>#REF!</v>
      </c>
      <c r="AJ29" s="446" t="e">
        <f>+MID(#REF!,7,1)</f>
        <v>#REF!</v>
      </c>
      <c r="AK29" s="453" t="e">
        <f>+MID(#REF!,8,1)</f>
        <v>#REF!</v>
      </c>
    </row>
    <row r="30" spans="1:37" x14ac:dyDescent="0.25">
      <c r="A30" s="451" t="s">
        <v>1545</v>
      </c>
      <c r="B30" s="943"/>
      <c r="C30" s="943"/>
      <c r="D30" s="943"/>
      <c r="E30" s="943"/>
      <c r="F30" s="943"/>
      <c r="G30" s="450" t="s">
        <v>1546</v>
      </c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  <c r="AE30" s="404"/>
      <c r="AF30" s="404"/>
      <c r="AG30" s="404"/>
      <c r="AH30" s="404"/>
      <c r="AI30" s="404"/>
      <c r="AJ30" s="404"/>
      <c r="AK30" s="403"/>
    </row>
    <row r="31" spans="1:37" s="452" customFormat="1" ht="19.5" customHeight="1" x14ac:dyDescent="0.25">
      <c r="A31" s="454" t="e">
        <f>+LEFT(#REF!,1)</f>
        <v>#REF!</v>
      </c>
      <c r="B31" s="446" t="e">
        <f>+MID(#REF!,2,1)</f>
        <v>#REF!</v>
      </c>
      <c r="C31" s="446" t="e">
        <f>+MID(#REF!,3,1)</f>
        <v>#REF!</v>
      </c>
      <c r="D31" s="446" t="e">
        <f>+MID(#REF!,4,1)</f>
        <v>#REF!</v>
      </c>
      <c r="E31" s="446" t="e">
        <f>+MID(#REF!,5,1)</f>
        <v>#REF!</v>
      </c>
      <c r="F31" s="446"/>
      <c r="G31" s="446" t="e">
        <f>+LEFT(#REF!,1)</f>
        <v>#REF!</v>
      </c>
      <c r="H31" s="446" t="e">
        <f>+MID(#REF!,2,1)</f>
        <v>#REF!</v>
      </c>
      <c r="I31" s="446" t="e">
        <f>+MID(#REF!,3,1)</f>
        <v>#REF!</v>
      </c>
      <c r="J31" s="446" t="e">
        <f>+MID(#REF!,4,1)</f>
        <v>#REF!</v>
      </c>
      <c r="K31" s="446" t="e">
        <f>+MID(#REF!,5,1)</f>
        <v>#REF!</v>
      </c>
      <c r="L31" s="446" t="e">
        <f>+MID(#REF!,6,1)</f>
        <v>#REF!</v>
      </c>
      <c r="M31" s="446" t="e">
        <f>+MID(#REF!,7,1)</f>
        <v>#REF!</v>
      </c>
      <c r="N31" s="446" t="e">
        <f>+MID(#REF!,8,1)</f>
        <v>#REF!</v>
      </c>
      <c r="O31" s="446" t="e">
        <f>+MID(#REF!,9,1)</f>
        <v>#REF!</v>
      </c>
      <c r="P31" s="446" t="e">
        <f>+MID(#REF!,10,1)</f>
        <v>#REF!</v>
      </c>
      <c r="Q31" s="446" t="e">
        <f>+MID(#REF!,11,1)</f>
        <v>#REF!</v>
      </c>
      <c r="R31" s="446" t="e">
        <f>+MID(#REF!,12,1)</f>
        <v>#REF!</v>
      </c>
      <c r="S31" s="446" t="e">
        <f>+MID(#REF!,13,1)</f>
        <v>#REF!</v>
      </c>
      <c r="T31" s="446" t="e">
        <f>+MID(#REF!,14,1)</f>
        <v>#REF!</v>
      </c>
      <c r="U31" s="446" t="e">
        <f>+MID(#REF!,15,1)</f>
        <v>#REF!</v>
      </c>
      <c r="V31" s="446" t="e">
        <f>+MID(#REF!,16,1)</f>
        <v>#REF!</v>
      </c>
      <c r="W31" s="446" t="e">
        <f>+MID(#REF!,17,1)</f>
        <v>#REF!</v>
      </c>
      <c r="X31" s="446" t="e">
        <f>+MID(#REF!,18,1)</f>
        <v>#REF!</v>
      </c>
      <c r="Y31" s="446" t="e">
        <f>+MID(#REF!,19,1)</f>
        <v>#REF!</v>
      </c>
      <c r="Z31" s="446" t="e">
        <f>+MID(#REF!,20,1)</f>
        <v>#REF!</v>
      </c>
      <c r="AA31" s="446" t="e">
        <f>+MID(#REF!,21,1)</f>
        <v>#REF!</v>
      </c>
      <c r="AB31" s="446" t="e">
        <f>+MID(#REF!,22,1)</f>
        <v>#REF!</v>
      </c>
      <c r="AC31" s="446" t="e">
        <f>+MID(#REF!,23,1)</f>
        <v>#REF!</v>
      </c>
      <c r="AD31" s="446" t="e">
        <f>+MID(#REF!,24,1)</f>
        <v>#REF!</v>
      </c>
      <c r="AE31" s="446" t="e">
        <f>+MID(#REF!,25,1)</f>
        <v>#REF!</v>
      </c>
      <c r="AF31" s="446" t="e">
        <f>+MID(#REF!,26,1)</f>
        <v>#REF!</v>
      </c>
      <c r="AG31" s="446" t="e">
        <f>+MID(#REF!,27,1)</f>
        <v>#REF!</v>
      </c>
      <c r="AH31" s="446" t="e">
        <f>+MID(#REF!,28,1)</f>
        <v>#REF!</v>
      </c>
      <c r="AI31" s="446" t="e">
        <f>+MID(#REF!,29,1)</f>
        <v>#REF!</v>
      </c>
      <c r="AJ31" s="446" t="e">
        <f>+MID(#REF!,30,1)</f>
        <v>#REF!</v>
      </c>
      <c r="AK31" s="453" t="e">
        <f>+MID(#REF!,31,1)</f>
        <v>#REF!</v>
      </c>
    </row>
    <row r="32" spans="1:37" s="452" customFormat="1" ht="12.75" customHeight="1" x14ac:dyDescent="0.25">
      <c r="A32" s="960" t="s">
        <v>2045</v>
      </c>
      <c r="B32" s="961"/>
      <c r="C32" s="961"/>
      <c r="D32" s="961"/>
      <c r="E32" s="961"/>
      <c r="F32" s="961"/>
      <c r="G32" s="961"/>
      <c r="H32" s="961"/>
      <c r="I32" s="961"/>
      <c r="J32" s="961"/>
      <c r="K32" s="961"/>
      <c r="L32" s="961"/>
      <c r="M32" s="961"/>
      <c r="N32" s="961"/>
      <c r="O32" s="961"/>
      <c r="P32" s="961"/>
      <c r="Q32" s="961"/>
      <c r="R32" s="961"/>
      <c r="S32" s="961"/>
      <c r="T32" s="446"/>
      <c r="U32" s="446"/>
      <c r="V32" s="446"/>
      <c r="W32" s="446"/>
      <c r="X32" s="446"/>
      <c r="Y32" s="446"/>
      <c r="Z32" s="446"/>
      <c r="AA32" s="446"/>
      <c r="AB32" s="446"/>
      <c r="AC32" s="446"/>
      <c r="AD32" s="446"/>
      <c r="AE32" s="446"/>
      <c r="AF32" s="446"/>
      <c r="AG32" s="446"/>
      <c r="AH32" s="446"/>
      <c r="AI32" s="446"/>
      <c r="AJ32" s="446"/>
      <c r="AK32" s="453"/>
    </row>
    <row r="33" spans="1:38" s="452" customFormat="1" ht="19.5" customHeight="1" x14ac:dyDescent="0.25">
      <c r="A33" s="454" t="e">
        <f>+LEFT(#REF!,1)</f>
        <v>#REF!</v>
      </c>
      <c r="B33" s="446" t="e">
        <f>+MID(#REF!,2,1)</f>
        <v>#REF!</v>
      </c>
      <c r="C33" s="446" t="e">
        <f>+MID(#REF!,3,1)</f>
        <v>#REF!</v>
      </c>
      <c r="D33" s="446" t="e">
        <f>+MID(#REF!,4,1)</f>
        <v>#REF!</v>
      </c>
      <c r="E33" s="446" t="e">
        <f>+MID(#REF!,5,1)</f>
        <v>#REF!</v>
      </c>
      <c r="F33" s="446" t="e">
        <f>+MID(#REF!,6,1)</f>
        <v>#REF!</v>
      </c>
      <c r="G33" s="446" t="e">
        <f>+MID(#REF!,7,1)</f>
        <v>#REF!</v>
      </c>
      <c r="H33" s="446" t="e">
        <f>+MID(#REF!,8,1)</f>
        <v>#REF!</v>
      </c>
      <c r="I33" s="446" t="e">
        <f>+MID(#REF!,9,1)</f>
        <v>#REF!</v>
      </c>
      <c r="J33" s="446" t="e">
        <f>+MID(#REF!,10,1)</f>
        <v>#REF!</v>
      </c>
      <c r="K33" s="446" t="e">
        <f>+MID(#REF!,11,1)</f>
        <v>#REF!</v>
      </c>
      <c r="L33" s="446" t="e">
        <f>+MID(#REF!,12,1)</f>
        <v>#REF!</v>
      </c>
      <c r="M33" s="446" t="e">
        <f>+MID(#REF!,13,1)</f>
        <v>#REF!</v>
      </c>
      <c r="N33" s="446" t="e">
        <f>+MID(#REF!,14,1)</f>
        <v>#REF!</v>
      </c>
      <c r="O33" s="446" t="e">
        <f>+MID(#REF!,15,1)</f>
        <v>#REF!</v>
      </c>
      <c r="P33" s="446" t="e">
        <f>+MID(#REF!,16,1)</f>
        <v>#REF!</v>
      </c>
      <c r="Q33" s="446" t="e">
        <f>+MID(#REF!,17,1)</f>
        <v>#REF!</v>
      </c>
      <c r="R33" s="446" t="e">
        <f>+MID(#REF!,18,1)</f>
        <v>#REF!</v>
      </c>
      <c r="S33" s="446" t="e">
        <f>+MID(#REF!,19,1)</f>
        <v>#REF!</v>
      </c>
      <c r="T33" s="446" t="e">
        <f>+MID(#REF!,20,1)</f>
        <v>#REF!</v>
      </c>
      <c r="U33" s="446" t="e">
        <f>+MID(#REF!,21,1)</f>
        <v>#REF!</v>
      </c>
      <c r="V33" s="446" t="e">
        <f>+MID(#REF!,22,1)</f>
        <v>#REF!</v>
      </c>
      <c r="W33" s="446" t="e">
        <f>+MID(#REF!,23,1)</f>
        <v>#REF!</v>
      </c>
      <c r="X33" s="446" t="e">
        <f>+MID(#REF!,24,1)</f>
        <v>#REF!</v>
      </c>
      <c r="Y33" s="446" t="e">
        <f>+MID(#REF!,25,1)</f>
        <v>#REF!</v>
      </c>
      <c r="Z33" s="446" t="e">
        <f>+MID(#REF!,26,1)</f>
        <v>#REF!</v>
      </c>
      <c r="AA33" s="446" t="e">
        <f>+MID(#REF!,27,1)</f>
        <v>#REF!</v>
      </c>
      <c r="AB33" s="446" t="e">
        <f>+MID(#REF!,28,1)</f>
        <v>#REF!</v>
      </c>
      <c r="AC33" s="446" t="e">
        <f>+MID(#REF!,29,1)</f>
        <v>#REF!</v>
      </c>
      <c r="AD33" s="446" t="e">
        <f>+MID(#REF!,30,1)</f>
        <v>#REF!</v>
      </c>
      <c r="AE33" s="446" t="e">
        <f>+MID(#REF!,31,1)</f>
        <v>#REF!</v>
      </c>
      <c r="AF33" s="446" t="e">
        <f>+MID(#REF!,32,1)</f>
        <v>#REF!</v>
      </c>
      <c r="AG33" s="446" t="e">
        <f>+MID(#REF!,33,1)</f>
        <v>#REF!</v>
      </c>
      <c r="AH33" s="446" t="e">
        <f>+MID(#REF!,34,1)</f>
        <v>#REF!</v>
      </c>
      <c r="AI33" s="446" t="e">
        <f>+MID(#REF!,35,1)</f>
        <v>#REF!</v>
      </c>
      <c r="AJ33" s="446" t="e">
        <f>+MID(#REF!,36,1)</f>
        <v>#REF!</v>
      </c>
      <c r="AK33" s="453" t="e">
        <f>+MID(#REF!,37,1)</f>
        <v>#REF!</v>
      </c>
    </row>
    <row r="34" spans="1:38" s="452" customFormat="1" ht="19.5" customHeight="1" x14ac:dyDescent="0.25">
      <c r="A34" s="454" t="e">
        <f>+MID(#REF!,38,1)</f>
        <v>#REF!</v>
      </c>
      <c r="B34" s="446" t="e">
        <f>+MID(#REF!,39,1)</f>
        <v>#REF!</v>
      </c>
      <c r="C34" s="446" t="e">
        <f>+MID(#REF!,40,1)</f>
        <v>#REF!</v>
      </c>
      <c r="D34" s="446" t="e">
        <f>+MID(#REF!,41,1)</f>
        <v>#REF!</v>
      </c>
      <c r="E34" s="446" t="e">
        <f>+MID(#REF!,42,1)</f>
        <v>#REF!</v>
      </c>
      <c r="F34" s="446" t="e">
        <f>+MID(#REF!,43,1)</f>
        <v>#REF!</v>
      </c>
      <c r="G34" s="446" t="e">
        <f>+MID(#REF!,44,1)</f>
        <v>#REF!</v>
      </c>
      <c r="H34" s="446" t="e">
        <f>+MID(#REF!,45,1)</f>
        <v>#REF!</v>
      </c>
      <c r="I34" s="446" t="e">
        <f>+MID(#REF!,46,1)</f>
        <v>#REF!</v>
      </c>
      <c r="J34" s="446" t="e">
        <f>+MID(#REF!,47,1)</f>
        <v>#REF!</v>
      </c>
      <c r="K34" s="446" t="e">
        <f>+MID(#REF!,48,1)</f>
        <v>#REF!</v>
      </c>
      <c r="L34" s="446" t="e">
        <f>+MID(#REF!,49,1)</f>
        <v>#REF!</v>
      </c>
      <c r="M34" s="446" t="e">
        <f>+MID(#REF!,50,1)</f>
        <v>#REF!</v>
      </c>
      <c r="N34" s="446" t="e">
        <f>+MID(#REF!,51,1)</f>
        <v>#REF!</v>
      </c>
      <c r="O34" s="446" t="e">
        <f>+MID(#REF!,52,1)</f>
        <v>#REF!</v>
      </c>
      <c r="P34" s="446" t="e">
        <f>+MID(#REF!,53,1)</f>
        <v>#REF!</v>
      </c>
      <c r="Q34" s="446" t="e">
        <f>+MID(#REF!,54,1)</f>
        <v>#REF!</v>
      </c>
      <c r="R34" s="446" t="e">
        <f>+MID(#REF!,55,1)</f>
        <v>#REF!</v>
      </c>
      <c r="S34" s="446" t="e">
        <f>+MID(#REF!,56,1)</f>
        <v>#REF!</v>
      </c>
      <c r="T34" s="446" t="e">
        <f>+MID(#REF!,57,1)</f>
        <v>#REF!</v>
      </c>
      <c r="U34" s="446" t="e">
        <f>+MID(#REF!,58,1)</f>
        <v>#REF!</v>
      </c>
      <c r="V34" s="446" t="e">
        <f>+MID(#REF!,59,1)</f>
        <v>#REF!</v>
      </c>
      <c r="W34" s="446" t="e">
        <f>+MID(#REF!,60,1)</f>
        <v>#REF!</v>
      </c>
      <c r="X34" s="446" t="e">
        <f>+MID(#REF!,61,1)</f>
        <v>#REF!</v>
      </c>
      <c r="Y34" s="446" t="e">
        <f>+MID(#REF!,62,1)</f>
        <v>#REF!</v>
      </c>
      <c r="Z34" s="446" t="e">
        <f>+MID(#REF!,63,1)</f>
        <v>#REF!</v>
      </c>
      <c r="AA34" s="446" t="e">
        <f>+MID(#REF!,64,1)</f>
        <v>#REF!</v>
      </c>
      <c r="AB34" s="446" t="e">
        <f>+MID(#REF!,65,1)</f>
        <v>#REF!</v>
      </c>
      <c r="AC34" s="446" t="e">
        <f>+MID(#REF!,66,1)</f>
        <v>#REF!</v>
      </c>
      <c r="AD34" s="446" t="e">
        <f>+MID(#REF!,67,1)</f>
        <v>#REF!</v>
      </c>
      <c r="AE34" s="446" t="e">
        <f>+MID(#REF!,68,1)</f>
        <v>#REF!</v>
      </c>
      <c r="AF34" s="446" t="e">
        <f>+MID(#REF!,69,1)</f>
        <v>#REF!</v>
      </c>
      <c r="AG34" s="446" t="e">
        <f>+MID(#REF!,70,1)</f>
        <v>#REF!</v>
      </c>
      <c r="AH34" s="446" t="e">
        <f>+MID(#REF!,71,1)</f>
        <v>#REF!</v>
      </c>
      <c r="AI34" s="446" t="e">
        <f>+MID(#REF!,72,1)</f>
        <v>#REF!</v>
      </c>
      <c r="AJ34" s="446" t="e">
        <f>+MID(#REF!,73,1)</f>
        <v>#REF!</v>
      </c>
      <c r="AK34" s="453" t="e">
        <f>+MID(#REF!,74,1)</f>
        <v>#REF!</v>
      </c>
    </row>
    <row r="35" spans="1:38" x14ac:dyDescent="0.25">
      <c r="A35" s="451" t="s">
        <v>1547</v>
      </c>
      <c r="B35" s="943"/>
      <c r="C35" s="943"/>
      <c r="D35" s="943"/>
      <c r="E35" s="943"/>
      <c r="F35" s="943"/>
      <c r="G35" s="450"/>
      <c r="H35" s="450"/>
      <c r="I35" s="450"/>
      <c r="J35" s="450"/>
      <c r="K35" s="450"/>
      <c r="L35" s="450"/>
      <c r="M35" s="450"/>
      <c r="N35" s="943"/>
      <c r="O35" s="450" t="s">
        <v>1548</v>
      </c>
      <c r="P35" s="450"/>
      <c r="Q35" s="450"/>
      <c r="R35" s="450"/>
      <c r="S35" s="450"/>
      <c r="T35" s="450"/>
      <c r="U35" s="450"/>
      <c r="V35" s="450"/>
      <c r="W35" s="450"/>
      <c r="X35" s="450"/>
      <c r="Y35" s="450"/>
      <c r="Z35" s="450"/>
      <c r="AA35" s="450"/>
      <c r="AB35" s="450"/>
      <c r="AC35" s="450"/>
      <c r="AD35" s="450"/>
      <c r="AE35" s="404"/>
      <c r="AF35" s="404"/>
      <c r="AG35" s="404"/>
      <c r="AH35" s="404"/>
      <c r="AI35" s="404"/>
      <c r="AJ35" s="404"/>
      <c r="AK35" s="403"/>
    </row>
    <row r="36" spans="1:38" ht="19.5" customHeight="1" x14ac:dyDescent="0.25">
      <c r="A36" s="449">
        <v>0</v>
      </c>
      <c r="B36" s="446" t="e">
        <f>+LEFT(#REF!,1)</f>
        <v>#REF!</v>
      </c>
      <c r="C36" s="446" t="e">
        <f>+MID(#REF!,2,1)</f>
        <v>#REF!</v>
      </c>
      <c r="D36" s="446" t="e">
        <f>+MID(#REF!,3,1)</f>
        <v>#REF!</v>
      </c>
      <c r="E36" s="446" t="s">
        <v>1056</v>
      </c>
      <c r="F36" s="446" t="e">
        <f>+LEFT(#REF!,1)</f>
        <v>#REF!</v>
      </c>
      <c r="G36" s="446" t="e">
        <f>+MID(#REF!,2,1)</f>
        <v>#REF!</v>
      </c>
      <c r="H36" s="446" t="e">
        <f>+MID(#REF!,3,1)</f>
        <v>#REF!</v>
      </c>
      <c r="I36" s="446" t="e">
        <f>+MID(#REF!,4,1)</f>
        <v>#REF!</v>
      </c>
      <c r="J36" s="446" t="e">
        <f>+MID(#REF!,5,1)</f>
        <v>#REF!</v>
      </c>
      <c r="K36" s="446" t="e">
        <f>+MID(#REF!,6,1)</f>
        <v>#REF!</v>
      </c>
      <c r="L36" s="446" t="e">
        <f>+MID(#REF!,7,1)</f>
        <v>#REF!</v>
      </c>
      <c r="M36" s="446" t="e">
        <f>+MID(#REF!,8,1)</f>
        <v>#REF!</v>
      </c>
      <c r="N36" s="448"/>
      <c r="O36" s="447">
        <v>0</v>
      </c>
      <c r="P36" s="446" t="e">
        <f>+LEFT(#REF!,1)</f>
        <v>#REF!</v>
      </c>
      <c r="Q36" s="446" t="e">
        <f>+MID(#REF!,2,1)</f>
        <v>#REF!</v>
      </c>
      <c r="R36" s="446" t="e">
        <f>+MID(#REF!,3,1)</f>
        <v>#REF!</v>
      </c>
      <c r="S36" s="446" t="s">
        <v>1056</v>
      </c>
      <c r="T36" s="446" t="e">
        <f>+LEFT(#REF!,1)</f>
        <v>#REF!</v>
      </c>
      <c r="U36" s="446" t="e">
        <f>+MID(#REF!,2,1)</f>
        <v>#REF!</v>
      </c>
      <c r="V36" s="446" t="e">
        <f>+MID(#REF!,3,1)</f>
        <v>#REF!</v>
      </c>
      <c r="W36" s="446" t="e">
        <f>+MID(#REF!,4,1)</f>
        <v>#REF!</v>
      </c>
      <c r="X36" s="446" t="e">
        <f>+MID(#REF!,5,1)</f>
        <v>#REF!</v>
      </c>
      <c r="Y36" s="446" t="e">
        <f>+MID(#REF!,6,1)</f>
        <v>#REF!</v>
      </c>
      <c r="Z36" s="446" t="e">
        <f>+MID(#REF!,7,1)</f>
        <v>#REF!</v>
      </c>
      <c r="AA36" s="446" t="e">
        <f>+MID(#REF!,8,1)</f>
        <v>#REF!</v>
      </c>
      <c r="AB36" s="446"/>
      <c r="AC36" s="446"/>
      <c r="AD36" s="446"/>
      <c r="AE36" s="404"/>
      <c r="AF36" s="404"/>
      <c r="AG36" s="404" t="s">
        <v>1057</v>
      </c>
      <c r="AH36" s="404"/>
      <c r="AI36" s="404"/>
      <c r="AJ36" s="404"/>
      <c r="AK36" s="403"/>
    </row>
    <row r="37" spans="1:38" s="396" customFormat="1" x14ac:dyDescent="0.25">
      <c r="A37" s="408" t="s">
        <v>1549</v>
      </c>
      <c r="B37" s="407"/>
      <c r="C37" s="407"/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3"/>
    </row>
    <row r="38" spans="1:38" ht="19.5" customHeight="1" thickBot="1" x14ac:dyDescent="0.3">
      <c r="A38" s="445" t="e">
        <f>+LEFT(#REF!,1)</f>
        <v>#REF!</v>
      </c>
      <c r="B38" s="444" t="e">
        <f>+MID(#REF!,2,1)</f>
        <v>#REF!</v>
      </c>
      <c r="C38" s="444" t="e">
        <f>+MID(#REF!,3,1)</f>
        <v>#REF!</v>
      </c>
      <c r="D38" s="444" t="e">
        <f>+MID(#REF!,4,1)</f>
        <v>#REF!</v>
      </c>
      <c r="E38" s="444" t="e">
        <f>+MID(#REF!,5,1)</f>
        <v>#REF!</v>
      </c>
      <c r="F38" s="444" t="e">
        <f>+MID(#REF!,6,1)</f>
        <v>#REF!</v>
      </c>
      <c r="G38" s="444" t="e">
        <f>+MID(#REF!,7,1)</f>
        <v>#REF!</v>
      </c>
      <c r="H38" s="444" t="e">
        <f>+MID(#REF!,8,1)</f>
        <v>#REF!</v>
      </c>
      <c r="I38" s="444" t="e">
        <f>+MID(#REF!,9,1)</f>
        <v>#REF!</v>
      </c>
      <c r="J38" s="444" t="e">
        <f>+MID(#REF!,10,1)</f>
        <v>#REF!</v>
      </c>
      <c r="K38" s="444" t="e">
        <f>+MID(#REF!,11,1)</f>
        <v>#REF!</v>
      </c>
      <c r="L38" s="444" t="e">
        <f>+MID(#REF!,12,1)</f>
        <v>#REF!</v>
      </c>
      <c r="M38" s="444" t="e">
        <f>+MID(#REF!,13,1)</f>
        <v>#REF!</v>
      </c>
      <c r="N38" s="444" t="e">
        <f>+MID(#REF!,14,1)</f>
        <v>#REF!</v>
      </c>
      <c r="O38" s="444" t="e">
        <f>+MID(#REF!,15,1)</f>
        <v>#REF!</v>
      </c>
      <c r="P38" s="444" t="e">
        <f>+MID(#REF!,16,1)</f>
        <v>#REF!</v>
      </c>
      <c r="Q38" s="444" t="e">
        <f>+MID(#REF!,17,1)</f>
        <v>#REF!</v>
      </c>
      <c r="R38" s="444" t="e">
        <f>+MID(#REF!,18,1)</f>
        <v>#REF!</v>
      </c>
      <c r="S38" s="444" t="e">
        <f>+MID(#REF!,19,1)</f>
        <v>#REF!</v>
      </c>
      <c r="T38" s="444" t="e">
        <f>+MID(#REF!,20,1)</f>
        <v>#REF!</v>
      </c>
      <c r="U38" s="444" t="e">
        <f>+MID(#REF!,21,1)</f>
        <v>#REF!</v>
      </c>
      <c r="V38" s="444" t="e">
        <f>+MID(#REF!,22,1)</f>
        <v>#REF!</v>
      </c>
      <c r="W38" s="444" t="e">
        <f>+MID(#REF!,23,1)</f>
        <v>#REF!</v>
      </c>
      <c r="X38" s="444" t="e">
        <f>+MID(#REF!,24,1)</f>
        <v>#REF!</v>
      </c>
      <c r="Y38" s="444" t="e">
        <f>+MID(#REF!,25,1)</f>
        <v>#REF!</v>
      </c>
      <c r="Z38" s="444" t="e">
        <f>+MID(#REF!,26,1)</f>
        <v>#REF!</v>
      </c>
      <c r="AA38" s="444" t="e">
        <f>+MID(#REF!,27,1)</f>
        <v>#REF!</v>
      </c>
      <c r="AB38" s="444" t="e">
        <f>+MID(#REF!,28,1)</f>
        <v>#REF!</v>
      </c>
      <c r="AC38" s="444" t="e">
        <f>+MID(#REF!,29,1)</f>
        <v>#REF!</v>
      </c>
      <c r="AD38" s="444" t="e">
        <f>+MID(#REF!,30,1)</f>
        <v>#REF!</v>
      </c>
      <c r="AE38" s="444" t="e">
        <f>+MID(#REF!,31,1)</f>
        <v>#REF!</v>
      </c>
      <c r="AF38" s="444" t="e">
        <f>+MID(#REF!,32,1)</f>
        <v>#REF!</v>
      </c>
      <c r="AG38" s="444" t="e">
        <f>+MID(#REF!,33,1)</f>
        <v>#REF!</v>
      </c>
      <c r="AH38" s="444" t="e">
        <f>+MID(#REF!,34,1)</f>
        <v>#REF!</v>
      </c>
      <c r="AI38" s="444" t="e">
        <f>+MID(#REF!,35,1)</f>
        <v>#REF!</v>
      </c>
      <c r="AJ38" s="444" t="e">
        <f>+MID(#REF!,36,1)</f>
        <v>#REF!</v>
      </c>
      <c r="AK38" s="443" t="e">
        <f>+MID(#REF!,37,1)</f>
        <v>#REF!</v>
      </c>
    </row>
    <row r="39" spans="1:38" s="396" customFormat="1" ht="3.75" customHeight="1" thickBot="1" x14ac:dyDescent="0.3">
      <c r="A39" s="966"/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4"/>
      <c r="AJ39" s="404"/>
      <c r="AK39" s="967"/>
    </row>
    <row r="40" spans="1:38" s="439" customFormat="1" ht="12.75" customHeight="1" x14ac:dyDescent="0.25">
      <c r="A40" s="442" t="s">
        <v>1550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0"/>
      <c r="L40" s="485" t="s">
        <v>1554</v>
      </c>
      <c r="M40" s="441"/>
      <c r="N40" s="441"/>
      <c r="O40" s="441"/>
      <c r="P40" s="441"/>
      <c r="Q40" s="441"/>
      <c r="R40" s="441"/>
      <c r="S40" s="441"/>
      <c r="T40" s="441"/>
      <c r="U40" s="441"/>
      <c r="V40" s="440"/>
      <c r="W40" s="1770" t="s">
        <v>2046</v>
      </c>
      <c r="X40" s="1770"/>
      <c r="Y40" s="1770"/>
      <c r="Z40" s="1770"/>
      <c r="AA40" s="1770"/>
      <c r="AB40" s="1770"/>
      <c r="AC40" s="1770"/>
      <c r="AD40" s="1770"/>
      <c r="AE40" s="1770"/>
      <c r="AF40" s="1770"/>
      <c r="AG40" s="1770"/>
      <c r="AH40" s="1770"/>
      <c r="AI40" s="1770"/>
      <c r="AJ40" s="1770"/>
      <c r="AK40" s="1771"/>
    </row>
    <row r="41" spans="1:38" s="396" customFormat="1" ht="31.5" customHeight="1" x14ac:dyDescent="0.25">
      <c r="A41" s="425" t="e">
        <f>MID(TEXT(#REF!,"dd.mm.yyyy"),1,1)</f>
        <v>#REF!</v>
      </c>
      <c r="B41" s="424" t="e">
        <f>MID(TEXT(#REF!,"dd.mm.yyyy"),2,1)</f>
        <v>#REF!</v>
      </c>
      <c r="C41" s="423" t="s">
        <v>1027</v>
      </c>
      <c r="D41" s="424" t="e">
        <f>MID(TEXT(#REF!,"dd.mm.yyyy"),4,1)</f>
        <v>#REF!</v>
      </c>
      <c r="E41" s="424" t="e">
        <f>MID(TEXT(#REF!,"dd.mm.yyyy"),5,1)</f>
        <v>#REF!</v>
      </c>
      <c r="F41" s="423" t="s">
        <v>1027</v>
      </c>
      <c r="G41" s="422" t="e">
        <f>MID(TEXT(#REF!,"dd.mm.yyyy"),7,1)</f>
        <v>#REF!</v>
      </c>
      <c r="H41" s="422" t="e">
        <f>MID(TEXT(#REF!,"dd.mm.yyyy"),8,1)</f>
        <v>#REF!</v>
      </c>
      <c r="I41" s="422" t="e">
        <f>MID(TEXT(#REF!,"dd.mm.yyyy"),9,1)</f>
        <v>#REF!</v>
      </c>
      <c r="J41" s="422" t="e">
        <f>MID(TEXT(#REF!,"dd.mm.yyyy"),10,1)</f>
        <v>#REF!</v>
      </c>
      <c r="K41" s="438"/>
      <c r="L41" s="424" t="e">
        <f>IF(#REF!="","",LEFT(TEXT(#REF!,"dd.mm.yyyy"),1))</f>
        <v>#REF!</v>
      </c>
      <c r="M41" s="424" t="e">
        <f>IF(#REF!="","",MID(TEXT(#REF!,"dd.mm.yyyy"),2,1))</f>
        <v>#REF!</v>
      </c>
      <c r="N41" s="423" t="s">
        <v>1027</v>
      </c>
      <c r="O41" s="424" t="e">
        <f>IF(#REF!="","",MID(TEXT(#REF!,"dd.mm.yyyy"),4,1))</f>
        <v>#REF!</v>
      </c>
      <c r="P41" s="424" t="e">
        <f>IF(#REF!="","",MID(TEXT(#REF!,"dd.mm.yyyy"),5,1))</f>
        <v>#REF!</v>
      </c>
      <c r="Q41" s="423" t="s">
        <v>1027</v>
      </c>
      <c r="R41" s="422" t="e">
        <f>IF(#REF!="","",MID(TEXT(#REF!,"dd.mm.yyyy"),7,1))</f>
        <v>#REF!</v>
      </c>
      <c r="S41" s="422" t="e">
        <f>IF(#REF!="","",MID(TEXT(#REF!,"dd.mm.yyyy"),8,1))</f>
        <v>#REF!</v>
      </c>
      <c r="T41" s="422" t="e">
        <f>IF(#REF!="","",MID(TEXT(#REF!,"dd.mm.yyyy"),9,1))</f>
        <v>#REF!</v>
      </c>
      <c r="U41" s="422" t="e">
        <f>IF(#REF!="","",MID(TEXT(#REF!,"dd.mm.yyyy"),10,1))</f>
        <v>#REF!</v>
      </c>
      <c r="V41" s="438"/>
      <c r="W41" s="1772"/>
      <c r="X41" s="1772"/>
      <c r="Y41" s="1772"/>
      <c r="Z41" s="1772"/>
      <c r="AA41" s="1772"/>
      <c r="AB41" s="1772"/>
      <c r="AC41" s="1772"/>
      <c r="AD41" s="1772"/>
      <c r="AE41" s="1772"/>
      <c r="AF41" s="1772"/>
      <c r="AG41" s="1772"/>
      <c r="AH41" s="1772"/>
      <c r="AI41" s="1772"/>
      <c r="AJ41" s="1772"/>
      <c r="AK41" s="1773"/>
    </row>
    <row r="42" spans="1:38" s="396" customFormat="1" ht="13.5" customHeight="1" x14ac:dyDescent="0.25">
      <c r="A42" s="408"/>
      <c r="B42" s="407"/>
      <c r="C42" s="407"/>
      <c r="D42" s="407"/>
      <c r="E42" s="407"/>
      <c r="F42" s="407"/>
      <c r="G42" s="433"/>
      <c r="H42" s="433"/>
      <c r="I42" s="433"/>
      <c r="J42" s="433"/>
      <c r="K42" s="432"/>
      <c r="L42" s="407"/>
      <c r="M42" s="407"/>
      <c r="N42" s="407"/>
      <c r="O42" s="407"/>
      <c r="P42" s="407"/>
      <c r="Q42" s="407"/>
      <c r="R42" s="433"/>
      <c r="S42" s="433"/>
      <c r="T42" s="433"/>
      <c r="U42" s="433"/>
      <c r="V42" s="432"/>
      <c r="W42" s="1774" t="e">
        <f>#REF!</f>
        <v>#REF!</v>
      </c>
      <c r="X42" s="1775"/>
      <c r="Y42" s="1775"/>
      <c r="Z42" s="1775"/>
      <c r="AA42" s="1775"/>
      <c r="AB42" s="1775"/>
      <c r="AC42" s="1775"/>
      <c r="AD42" s="1775"/>
      <c r="AE42" s="1775"/>
      <c r="AF42" s="1775"/>
      <c r="AG42" s="1775"/>
      <c r="AH42" s="1775"/>
      <c r="AI42" s="1775"/>
      <c r="AJ42" s="1775"/>
      <c r="AK42" s="1776"/>
    </row>
    <row r="43" spans="1:38" s="396" customFormat="1" ht="15.75" customHeight="1" thickBot="1" x14ac:dyDescent="0.3">
      <c r="A43" s="401"/>
      <c r="B43" s="400"/>
      <c r="C43" s="400"/>
      <c r="D43" s="400"/>
      <c r="E43" s="400"/>
      <c r="F43" s="400"/>
      <c r="G43" s="850"/>
      <c r="H43" s="850"/>
      <c r="I43" s="850"/>
      <c r="J43" s="850"/>
      <c r="K43" s="851"/>
      <c r="L43" s="852"/>
      <c r="M43" s="852"/>
      <c r="N43" s="852"/>
      <c r="O43" s="852"/>
      <c r="P43" s="852"/>
      <c r="Q43" s="852"/>
      <c r="R43" s="852"/>
      <c r="S43" s="400"/>
      <c r="T43" s="853"/>
      <c r="U43" s="853"/>
      <c r="V43" s="854"/>
      <c r="W43" s="1777"/>
      <c r="X43" s="1778"/>
      <c r="Y43" s="1778"/>
      <c r="Z43" s="1778"/>
      <c r="AA43" s="1778"/>
      <c r="AB43" s="1778"/>
      <c r="AC43" s="1778"/>
      <c r="AD43" s="1778"/>
      <c r="AE43" s="1778"/>
      <c r="AF43" s="1778"/>
      <c r="AG43" s="1778"/>
      <c r="AH43" s="1778"/>
      <c r="AI43" s="1778"/>
      <c r="AJ43" s="1778"/>
      <c r="AK43" s="1779"/>
    </row>
    <row r="44" spans="1:38" s="402" customFormat="1" ht="5.25" customHeight="1" thickBot="1" x14ac:dyDescent="0.3">
      <c r="A44" s="413"/>
      <c r="B44" s="416"/>
      <c r="C44" s="416"/>
      <c r="D44" s="416"/>
      <c r="E44" s="416"/>
      <c r="F44" s="416"/>
      <c r="G44" s="416"/>
      <c r="H44" s="416"/>
      <c r="I44" s="416"/>
      <c r="J44" s="416"/>
      <c r="K44" s="416"/>
      <c r="L44" s="937"/>
      <c r="M44" s="937"/>
      <c r="N44" s="937"/>
      <c r="O44" s="937"/>
      <c r="P44" s="937"/>
      <c r="Q44" s="937"/>
      <c r="R44" s="937"/>
      <c r="S44" s="937"/>
      <c r="T44" s="937"/>
      <c r="U44" s="937"/>
      <c r="V44" s="937"/>
      <c r="W44" s="937"/>
      <c r="X44" s="937"/>
      <c r="Y44" s="937"/>
      <c r="Z44" s="937"/>
      <c r="AA44" s="937"/>
      <c r="AB44" s="937"/>
      <c r="AC44" s="963"/>
      <c r="AD44" s="963"/>
      <c r="AE44" s="963"/>
      <c r="AF44" s="963"/>
      <c r="AG44" s="963"/>
      <c r="AH44" s="963"/>
      <c r="AI44" s="963"/>
      <c r="AJ44" s="963"/>
      <c r="AK44" s="847"/>
      <c r="AL44" s="405"/>
    </row>
    <row r="45" spans="1:38" s="402" customFormat="1" x14ac:dyDescent="0.25">
      <c r="A45" s="964"/>
      <c r="B45" s="962" t="s">
        <v>1555</v>
      </c>
      <c r="C45" s="405"/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5"/>
      <c r="P45" s="405"/>
      <c r="Q45" s="405"/>
      <c r="R45" s="405"/>
      <c r="S45" s="405"/>
      <c r="T45" s="405"/>
      <c r="U45" s="405"/>
      <c r="V45" s="405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965"/>
      <c r="AL45" s="405"/>
    </row>
    <row r="46" spans="1:38" s="402" customFormat="1" x14ac:dyDescent="0.25">
      <c r="B46" s="406"/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5"/>
      <c r="R46" s="405"/>
      <c r="S46" s="405"/>
      <c r="T46" s="405"/>
      <c r="U46" s="405"/>
      <c r="V46" s="405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38" ht="12.75" customHeight="1" x14ac:dyDescent="0.25">
      <c r="B47" s="410"/>
      <c r="C47" s="939"/>
      <c r="D47" s="939"/>
      <c r="E47" s="939"/>
      <c r="F47" s="939"/>
      <c r="G47" s="939"/>
      <c r="H47" s="939"/>
      <c r="I47" s="939"/>
      <c r="J47" s="939"/>
      <c r="K47" s="939"/>
      <c r="L47" s="939"/>
      <c r="M47" s="939"/>
      <c r="N47" s="939"/>
      <c r="O47" s="939"/>
      <c r="P47" s="939"/>
      <c r="Q47" s="939"/>
      <c r="R47" s="939"/>
      <c r="S47" s="939"/>
      <c r="T47" s="939"/>
      <c r="U47" s="939"/>
      <c r="V47" s="939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38" s="396" customFormat="1" x14ac:dyDescent="0.25">
      <c r="B48" s="408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2:37" s="396" customFormat="1" x14ac:dyDescent="0.25">
      <c r="B49" s="408"/>
      <c r="C49" s="407"/>
      <c r="D49" s="407"/>
      <c r="E49" s="407"/>
      <c r="F49" s="407"/>
      <c r="G49" s="407"/>
      <c r="H49" s="407"/>
      <c r="I49" s="407"/>
      <c r="J49" s="407"/>
      <c r="K49" s="407"/>
      <c r="L49" s="407"/>
      <c r="M49" s="407"/>
      <c r="N49" s="407"/>
      <c r="O49" s="407"/>
      <c r="P49" s="407"/>
      <c r="Q49" s="407"/>
      <c r="R49" s="407"/>
      <c r="S49" s="407"/>
      <c r="T49" s="407"/>
      <c r="U49" s="407"/>
      <c r="V49" s="407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2:37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2:37" s="402" customFormat="1" x14ac:dyDescent="0.25">
      <c r="B51" s="406"/>
      <c r="C51" s="405"/>
      <c r="D51" s="405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4"/>
      <c r="AJ51" s="403"/>
      <c r="AK51" s="397"/>
    </row>
    <row r="52" spans="2:37" s="402" customFormat="1" x14ac:dyDescent="0.25">
      <c r="B52" s="406"/>
      <c r="C52" s="405"/>
      <c r="D52" s="405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4"/>
      <c r="AJ52" s="403"/>
      <c r="AK52" s="397"/>
    </row>
    <row r="53" spans="2:37" s="402" customFormat="1" x14ac:dyDescent="0.25">
      <c r="B53" s="406"/>
      <c r="C53" s="405"/>
      <c r="D53" s="405"/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5"/>
      <c r="Q53" s="405"/>
      <c r="R53" s="405"/>
      <c r="S53" s="405"/>
      <c r="T53" s="405"/>
      <c r="U53" s="405"/>
      <c r="V53" s="405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4"/>
      <c r="AJ53" s="403"/>
      <c r="AK53" s="397"/>
    </row>
    <row r="54" spans="2:37" s="402" customFormat="1" ht="13.5" thickBot="1" x14ac:dyDescent="0.3">
      <c r="B54" s="417"/>
      <c r="C54" s="416"/>
      <c r="D54" s="416"/>
      <c r="E54" s="416"/>
      <c r="F54" s="416"/>
      <c r="G54" s="400" t="s">
        <v>1556</v>
      </c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00" t="s">
        <v>1557</v>
      </c>
      <c r="V54" s="416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8"/>
      <c r="AK54" s="397"/>
    </row>
    <row r="55" spans="2:37" s="396" customFormat="1" ht="4.5" customHeight="1" x14ac:dyDescent="0.25">
      <c r="B55" s="407"/>
      <c r="C55" s="407"/>
      <c r="D55" s="407"/>
      <c r="E55" s="407"/>
      <c r="F55" s="407"/>
      <c r="G55" s="407"/>
      <c r="H55" s="407"/>
      <c r="I55" s="407"/>
      <c r="J55" s="407"/>
      <c r="K55" s="407"/>
      <c r="L55" s="407"/>
      <c r="M55" s="407"/>
      <c r="N55" s="407"/>
      <c r="O55" s="407"/>
      <c r="P55" s="407"/>
      <c r="Q55" s="407"/>
      <c r="R55" s="407"/>
      <c r="S55" s="407"/>
      <c r="T55" s="407"/>
      <c r="U55" s="407"/>
      <c r="V55" s="407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397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666" customWidth="1"/>
    <col min="11" max="11" width="3.42578125" style="666" customWidth="1"/>
    <col min="12" max="36" width="2.5703125" style="666" customWidth="1"/>
    <col min="37" max="37" width="2.140625" style="666" customWidth="1"/>
    <col min="38" max="38" width="1.85546875" style="666" customWidth="1"/>
    <col min="39" max="39" width="2.140625" style="666" customWidth="1"/>
    <col min="40" max="45" width="2.5703125" style="666" customWidth="1"/>
    <col min="46" max="46" width="7.7109375" style="666" customWidth="1"/>
    <col min="47" max="61" width="2.5703125" style="666" customWidth="1"/>
    <col min="62" max="16384" width="9.140625" style="666"/>
  </cols>
  <sheetData>
    <row r="1" spans="1:38" s="505" customFormat="1" ht="10.5" thickBot="1" x14ac:dyDescent="0.3">
      <c r="C1" s="665" t="s">
        <v>1025</v>
      </c>
    </row>
    <row r="2" spans="1:38" s="402" customFormat="1" ht="21" customHeight="1" thickBot="1" x14ac:dyDescent="0.3">
      <c r="C2" s="667" t="s">
        <v>1519</v>
      </c>
      <c r="D2" s="668"/>
      <c r="E2" s="668"/>
      <c r="F2" s="668"/>
      <c r="G2" s="668"/>
      <c r="H2" s="668"/>
      <c r="I2" s="668"/>
      <c r="J2" s="669"/>
      <c r="Q2" s="501" t="s">
        <v>1520</v>
      </c>
    </row>
    <row r="3" spans="1:38" ht="13.5" thickBot="1" x14ac:dyDescent="0.3"/>
    <row r="4" spans="1:38" ht="28.5" customHeight="1" thickBot="1" x14ac:dyDescent="0.3">
      <c r="K4" s="704" t="s">
        <v>1521</v>
      </c>
      <c r="L4" s="499" t="e">
        <f>+MID(#REF!,1,1)</f>
        <v>#REF!</v>
      </c>
      <c r="M4" s="499" t="e">
        <f>+MID(#REF!,2,1)</f>
        <v>#REF!</v>
      </c>
      <c r="N4" s="499" t="s">
        <v>1027</v>
      </c>
      <c r="O4" s="499" t="e">
        <f>LEFT(#REF!,1)</f>
        <v>#REF!</v>
      </c>
      <c r="P4" s="499" t="e">
        <f>RIGHT(#REF!,1)</f>
        <v>#REF!</v>
      </c>
      <c r="Q4" s="499" t="s">
        <v>1027</v>
      </c>
      <c r="R4" s="499" t="e">
        <f>+LEFT(#REF!,1)</f>
        <v>#REF!</v>
      </c>
      <c r="S4" s="499" t="e">
        <f>+MID(#REF!,2,1)</f>
        <v>#REF!</v>
      </c>
      <c r="T4" s="499" t="e">
        <f>+MID(#REF!,3,1)</f>
        <v>#REF!</v>
      </c>
      <c r="U4" s="499" t="e">
        <f>+MID(#REF!,4,1)</f>
        <v>#REF!</v>
      </c>
      <c r="V4" s="1780" t="s">
        <v>1522</v>
      </c>
      <c r="W4" s="1781"/>
      <c r="X4" s="1781"/>
      <c r="Y4" s="1781"/>
      <c r="Z4" s="1781"/>
      <c r="AA4" s="1782"/>
    </row>
    <row r="5" spans="1:38" ht="7.5" customHeight="1" thickBot="1" x14ac:dyDescent="0.3"/>
    <row r="6" spans="1:38" s="492" customFormat="1" ht="14.25" customHeight="1" x14ac:dyDescent="0.25">
      <c r="A6" s="495" t="s">
        <v>1523</v>
      </c>
      <c r="B6" s="495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3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4"/>
      <c r="AL6" s="493"/>
    </row>
    <row r="7" spans="1:38" s="492" customFormat="1" ht="14.25" customHeight="1" x14ac:dyDescent="0.25">
      <c r="A7" s="705" t="s">
        <v>1524</v>
      </c>
      <c r="B7" s="705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6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6"/>
      <c r="AL7" s="707"/>
    </row>
    <row r="8" spans="1:38" s="711" customFormat="1" ht="15" customHeight="1" x14ac:dyDescent="0.25">
      <c r="A8" s="708" t="s">
        <v>1525</v>
      </c>
      <c r="B8" s="708"/>
      <c r="C8" s="709"/>
      <c r="D8" s="709"/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709"/>
      <c r="P8" s="709"/>
      <c r="Q8" s="709"/>
      <c r="R8" s="709"/>
      <c r="S8" s="710"/>
      <c r="T8" s="709"/>
      <c r="U8" s="709"/>
      <c r="V8" s="709"/>
      <c r="W8" s="709"/>
      <c r="X8" s="709"/>
      <c r="Y8" s="709"/>
      <c r="Z8" s="709"/>
      <c r="AA8" s="709"/>
      <c r="AB8" s="709"/>
      <c r="AC8" s="709"/>
      <c r="AD8" s="709"/>
      <c r="AE8" s="709"/>
      <c r="AF8" s="709"/>
      <c r="AG8" s="709"/>
      <c r="AH8" s="709"/>
      <c r="AI8" s="709"/>
      <c r="AJ8" s="709"/>
      <c r="AK8" s="709"/>
      <c r="AL8" s="707"/>
    </row>
    <row r="9" spans="1:38" s="487" customFormat="1" ht="18" customHeight="1" thickBot="1" x14ac:dyDescent="0.3">
      <c r="A9" s="490" t="s">
        <v>1526</v>
      </c>
      <c r="B9" s="490"/>
      <c r="C9" s="489"/>
      <c r="D9" s="489"/>
      <c r="E9" s="490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8"/>
      <c r="T9" s="489"/>
      <c r="U9" s="489"/>
      <c r="V9" s="489"/>
      <c r="W9" s="489"/>
      <c r="X9" s="489"/>
      <c r="Y9" s="489"/>
      <c r="Z9" s="489"/>
      <c r="AA9" s="489"/>
      <c r="AB9" s="489"/>
      <c r="AC9" s="489"/>
      <c r="AD9" s="489"/>
      <c r="AE9" s="489"/>
      <c r="AF9" s="489"/>
      <c r="AG9" s="489"/>
      <c r="AH9" s="489"/>
      <c r="AI9" s="489"/>
      <c r="AJ9" s="489"/>
      <c r="AK9" s="489"/>
      <c r="AL9" s="488"/>
    </row>
    <row r="10" spans="1:38" s="467" customFormat="1" ht="3.75" customHeight="1" thickBot="1" x14ac:dyDescent="0.3"/>
    <row r="11" spans="1:38" s="467" customFormat="1" ht="14.25" customHeight="1" x14ac:dyDescent="0.25">
      <c r="A11" s="469" t="s">
        <v>1527</v>
      </c>
      <c r="B11" s="468"/>
      <c r="C11" s="468"/>
      <c r="D11" s="468"/>
      <c r="E11" s="468"/>
      <c r="F11" s="468"/>
      <c r="G11" s="468"/>
      <c r="H11" s="468"/>
      <c r="I11" s="412"/>
      <c r="J11" s="689"/>
      <c r="K11" s="485" t="s">
        <v>1528</v>
      </c>
      <c r="L11" s="468"/>
      <c r="M11" s="486"/>
      <c r="N11" s="486"/>
      <c r="O11" s="486"/>
      <c r="P11" s="468"/>
      <c r="Q11" s="485" t="s">
        <v>1528</v>
      </c>
      <c r="R11" s="468"/>
      <c r="S11" s="412"/>
      <c r="T11" s="468"/>
      <c r="U11" s="468"/>
      <c r="V11" s="690"/>
      <c r="W11" s="468"/>
      <c r="X11" s="468"/>
      <c r="Y11" s="468"/>
      <c r="Z11" s="468"/>
      <c r="AA11" s="468"/>
      <c r="AB11" s="468"/>
      <c r="AC11" s="468"/>
      <c r="AD11" s="485" t="s">
        <v>1529</v>
      </c>
      <c r="AE11" s="485"/>
      <c r="AF11" s="485"/>
      <c r="AG11" s="485" t="s">
        <v>1530</v>
      </c>
      <c r="AH11" s="468"/>
      <c r="AI11" s="468"/>
      <c r="AJ11" s="468"/>
      <c r="AK11" s="468"/>
      <c r="AL11" s="484"/>
    </row>
    <row r="12" spans="1:38" s="467" customFormat="1" ht="19.5" customHeight="1" x14ac:dyDescent="0.2">
      <c r="A12" s="481" t="e">
        <f>LEFT(#REF!,1)</f>
        <v>#REF!</v>
      </c>
      <c r="B12" s="446" t="e">
        <f>MID(#REF!,2,1)</f>
        <v>#REF!</v>
      </c>
      <c r="C12" s="446" t="e">
        <f>MID(#REF!,3,1)</f>
        <v>#REF!</v>
      </c>
      <c r="D12" s="446" t="e">
        <f>MID(#REF!,4,1)</f>
        <v>#REF!</v>
      </c>
      <c r="E12" s="446" t="e">
        <f>MID(#REF!,5,1)</f>
        <v>#REF!</v>
      </c>
      <c r="F12" s="446" t="e">
        <f>MID(#REF!,6,1)</f>
        <v>#REF!</v>
      </c>
      <c r="G12" s="446" t="e">
        <f>MID(#REF!,7,1)</f>
        <v>#REF!</v>
      </c>
      <c r="H12" s="446" t="e">
        <f>MID(#REF!,8,1)</f>
        <v>#REF!</v>
      </c>
      <c r="I12" s="446" t="e">
        <f>MID(#REF!,9,1)</f>
        <v>#REF!</v>
      </c>
      <c r="J12" s="691" t="e">
        <f>MID(#REF!,10,1)</f>
        <v>#REF!</v>
      </c>
      <c r="K12" s="692"/>
      <c r="L12" s="470"/>
      <c r="M12" s="470"/>
      <c r="N12" s="470"/>
      <c r="O12" s="470"/>
      <c r="P12" s="470"/>
      <c r="Q12" s="470"/>
      <c r="R12" s="470"/>
      <c r="S12" s="470"/>
      <c r="T12" s="470"/>
      <c r="U12" s="470"/>
      <c r="V12" s="693"/>
      <c r="W12" s="475" t="s">
        <v>1531</v>
      </c>
      <c r="X12" s="470"/>
      <c r="Y12" s="470"/>
      <c r="Z12" s="470"/>
      <c r="AA12" s="470"/>
      <c r="AB12" s="475" t="s">
        <v>1532</v>
      </c>
      <c r="AC12" s="470"/>
      <c r="AD12" s="446" t="e">
        <f>MID(#REF!,1,1)</f>
        <v>#REF!</v>
      </c>
      <c r="AE12" s="446" t="e">
        <f>MID(#REF!,2,1)</f>
        <v>#REF!</v>
      </c>
      <c r="AF12" s="446"/>
      <c r="AG12" s="446" t="e">
        <f>MID(#REF!,1,1)</f>
        <v>#REF!</v>
      </c>
      <c r="AH12" s="446" t="e">
        <f>MID(#REF!,2,1)</f>
        <v>#REF!</v>
      </c>
      <c r="AI12" s="446" t="e">
        <f>MID(#REF!,3,1)</f>
        <v>#REF!</v>
      </c>
      <c r="AJ12" s="446" t="e">
        <f>MID(#REF!,4,1)</f>
        <v>#REF!</v>
      </c>
      <c r="AK12" s="470"/>
      <c r="AL12" s="476"/>
    </row>
    <row r="13" spans="1:38" s="467" customFormat="1" ht="19.5" customHeight="1" x14ac:dyDescent="0.25">
      <c r="A13" s="408" t="s">
        <v>1533</v>
      </c>
      <c r="B13" s="470"/>
      <c r="C13" s="470"/>
      <c r="D13" s="470"/>
      <c r="E13" s="470"/>
      <c r="F13" s="470"/>
      <c r="G13" s="470"/>
      <c r="H13" s="404"/>
      <c r="I13" s="404"/>
      <c r="J13" s="532"/>
      <c r="K13" s="483" t="e">
        <f>IF(#REF!="x","x"," ")</f>
        <v>#REF!</v>
      </c>
      <c r="L13" s="475" t="s">
        <v>1534</v>
      </c>
      <c r="N13" s="477"/>
      <c r="O13" s="477"/>
      <c r="P13" s="477"/>
      <c r="Q13" s="477"/>
      <c r="R13" s="483" t="e">
        <f>IF(#REF!="x","x"," ")</f>
        <v>#REF!</v>
      </c>
      <c r="S13" s="475" t="s">
        <v>1535</v>
      </c>
      <c r="T13" s="470"/>
      <c r="U13" s="470"/>
      <c r="V13" s="693"/>
      <c r="W13" s="673"/>
      <c r="X13" s="674"/>
      <c r="Y13" s="674"/>
      <c r="Z13" s="674"/>
      <c r="AA13" s="674"/>
      <c r="AB13" s="675" t="s">
        <v>1536</v>
      </c>
      <c r="AC13" s="674"/>
      <c r="AD13" s="676" t="e">
        <f>MID(#REF!,1,1)</f>
        <v>#REF!</v>
      </c>
      <c r="AE13" s="676" t="e">
        <f>MID(#REF!,2,1)</f>
        <v>#REF!</v>
      </c>
      <c r="AF13" s="676"/>
      <c r="AG13" s="676" t="e">
        <f>MID(#REF!,1,1)</f>
        <v>#REF!</v>
      </c>
      <c r="AH13" s="676" t="e">
        <f>MID(#REF!,2,1)</f>
        <v>#REF!</v>
      </c>
      <c r="AI13" s="676" t="e">
        <f>MID(#REF!,3,1)</f>
        <v>#REF!</v>
      </c>
      <c r="AJ13" s="676" t="e">
        <f>MID(#REF!,4,1)</f>
        <v>#REF!</v>
      </c>
      <c r="AK13" s="674"/>
      <c r="AL13" s="677"/>
    </row>
    <row r="14" spans="1:38" s="467" customFormat="1" ht="19.5" customHeight="1" x14ac:dyDescent="0.2">
      <c r="A14" s="712" t="e">
        <f>LEFT(#REF!,1)</f>
        <v>#REF!</v>
      </c>
      <c r="B14" s="479" t="e">
        <f>MID(#REF!,2,1)</f>
        <v>#REF!</v>
      </c>
      <c r="C14" s="479" t="e">
        <f>MID(#REF!,3,1)</f>
        <v>#REF!</v>
      </c>
      <c r="D14" s="479" t="e">
        <f>MID(#REF!,4,1)</f>
        <v>#REF!</v>
      </c>
      <c r="E14" s="479" t="e">
        <f>MID(#REF!,5,1)</f>
        <v>#REF!</v>
      </c>
      <c r="F14" s="479" t="e">
        <f>MID(#REF!,6,1)</f>
        <v>#REF!</v>
      </c>
      <c r="G14" s="479" t="e">
        <f>MID(#REF!,7,1)</f>
        <v>#REF!</v>
      </c>
      <c r="H14" s="479" t="e">
        <f>MID(#REF!,8,1)</f>
        <v>#REF!</v>
      </c>
      <c r="I14" s="404"/>
      <c r="J14" s="532"/>
      <c r="K14" s="404" t="e">
        <f>IF(#REF!="x","x", "")</f>
        <v>#REF!</v>
      </c>
      <c r="L14" s="475" t="s">
        <v>1537</v>
      </c>
      <c r="M14" s="475"/>
      <c r="N14" s="477"/>
      <c r="O14" s="477"/>
      <c r="P14" s="477"/>
      <c r="Q14" s="477"/>
      <c r="R14" s="477" t="e">
        <f>IF(#REF!="x","x"," ")</f>
        <v>#REF!</v>
      </c>
      <c r="S14" s="475" t="s">
        <v>1538</v>
      </c>
      <c r="T14" s="470"/>
      <c r="U14" s="470"/>
      <c r="V14" s="693"/>
      <c r="W14" s="475"/>
      <c r="X14" s="470"/>
      <c r="Y14" s="407"/>
      <c r="Z14" s="404"/>
      <c r="AA14" s="404"/>
      <c r="AB14" s="477"/>
      <c r="AC14" s="404"/>
      <c r="AD14" s="479"/>
      <c r="AE14" s="479"/>
      <c r="AF14" s="479"/>
      <c r="AG14" s="479"/>
      <c r="AH14" s="479"/>
      <c r="AI14" s="479"/>
      <c r="AJ14" s="479"/>
      <c r="AK14" s="404"/>
      <c r="AL14" s="476"/>
    </row>
    <row r="15" spans="1:38" s="467" customFormat="1" ht="19.5" customHeight="1" x14ac:dyDescent="0.2">
      <c r="A15" s="408" t="s">
        <v>1045</v>
      </c>
      <c r="B15" s="470"/>
      <c r="C15" s="470"/>
      <c r="D15" s="470"/>
      <c r="E15" s="470"/>
      <c r="F15" s="423"/>
      <c r="G15" s="470"/>
      <c r="H15" s="470"/>
      <c r="I15" s="404"/>
      <c r="J15" s="532"/>
      <c r="K15" s="692"/>
      <c r="L15" s="404"/>
      <c r="M15" s="475"/>
      <c r="N15" s="477"/>
      <c r="O15" s="477"/>
      <c r="P15" s="477"/>
      <c r="Q15" s="477"/>
      <c r="R15" s="713" t="s">
        <v>1539</v>
      </c>
      <c r="S15" s="477"/>
      <c r="T15" s="470"/>
      <c r="U15" s="470"/>
      <c r="V15" s="693"/>
      <c r="W15" s="475" t="s">
        <v>1540</v>
      </c>
      <c r="X15" s="470"/>
      <c r="Y15" s="407"/>
      <c r="Z15" s="404"/>
      <c r="AA15" s="404"/>
      <c r="AB15" s="475" t="s">
        <v>1532</v>
      </c>
      <c r="AC15" s="404"/>
      <c r="AD15" s="446" t="e">
        <f>MID(#REF!,1,1)</f>
        <v>#REF!</v>
      </c>
      <c r="AE15" s="446" t="e">
        <f>MID(#REF!,2,1)</f>
        <v>#REF!</v>
      </c>
      <c r="AF15" s="446"/>
      <c r="AG15" s="446" t="e">
        <f>MID(#REF!,1,1)</f>
        <v>#REF!</v>
      </c>
      <c r="AH15" s="446" t="e">
        <f>MID(#REF!,2,1)</f>
        <v>#REF!</v>
      </c>
      <c r="AI15" s="446" t="e">
        <f>MID(#REF!,3,1)</f>
        <v>#REF!</v>
      </c>
      <c r="AJ15" s="446" t="e">
        <f>MID(#REF!,4,1)</f>
        <v>#REF!</v>
      </c>
      <c r="AK15" s="404"/>
      <c r="AL15" s="476"/>
    </row>
    <row r="16" spans="1:38" s="467" customFormat="1" ht="19.5" customHeight="1" thickBot="1" x14ac:dyDescent="0.25">
      <c r="A16" s="474" t="e">
        <f>#REF!</f>
        <v>#REF!</v>
      </c>
      <c r="B16" s="399" t="e">
        <f>#REF!</f>
        <v>#REF!</v>
      </c>
      <c r="C16" s="472" t="s">
        <v>1027</v>
      </c>
      <c r="D16" s="399" t="e">
        <f>#REF!</f>
        <v>#REF!</v>
      </c>
      <c r="E16" s="399" t="e">
        <f>#REF!</f>
        <v>#REF!</v>
      </c>
      <c r="F16" s="472" t="s">
        <v>1027</v>
      </c>
      <c r="G16" s="399" t="e">
        <f>#REF!</f>
        <v>#REF!</v>
      </c>
      <c r="H16" s="399"/>
      <c r="I16" s="399"/>
      <c r="J16" s="695"/>
      <c r="K16" s="696"/>
      <c r="L16" s="399"/>
      <c r="M16" s="399"/>
      <c r="N16" s="399"/>
      <c r="O16" s="399"/>
      <c r="P16" s="399"/>
      <c r="Q16" s="399"/>
      <c r="R16" s="399"/>
      <c r="S16" s="399"/>
      <c r="T16" s="472"/>
      <c r="U16" s="472"/>
      <c r="V16" s="697"/>
      <c r="W16" s="471"/>
      <c r="X16" s="472"/>
      <c r="Y16" s="400"/>
      <c r="Z16" s="399"/>
      <c r="AA16" s="399"/>
      <c r="AB16" s="471" t="s">
        <v>1536</v>
      </c>
      <c r="AC16" s="399"/>
      <c r="AD16" s="444" t="e">
        <f>MID(#REF!,1,1)</f>
        <v>#REF!</v>
      </c>
      <c r="AE16" s="444" t="e">
        <f>MID(#REF!,2,1)</f>
        <v>#REF!</v>
      </c>
      <c r="AF16" s="444"/>
      <c r="AG16" s="444" t="e">
        <f>MID(#REF!,1,1)</f>
        <v>#REF!</v>
      </c>
      <c r="AH16" s="444" t="e">
        <f>MID(#REF!,2,1)</f>
        <v>#REF!</v>
      </c>
      <c r="AI16" s="444" t="e">
        <f>MID(#REF!,3,1)</f>
        <v>#REF!</v>
      </c>
      <c r="AJ16" s="444" t="e">
        <f>MID(#REF!,4,1)</f>
        <v>#REF!</v>
      </c>
      <c r="AK16" s="399"/>
      <c r="AL16" s="473"/>
    </row>
    <row r="17" spans="1:39" s="467" customFormat="1" ht="4.5" customHeight="1" x14ac:dyDescent="0.25">
      <c r="A17" s="470"/>
      <c r="B17" s="470"/>
      <c r="C17" s="470"/>
      <c r="D17" s="470"/>
      <c r="E17" s="470"/>
      <c r="F17" s="470"/>
      <c r="G17" s="470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70"/>
      <c r="U17" s="470"/>
      <c r="V17" s="404"/>
      <c r="W17" s="404"/>
      <c r="X17" s="404"/>
      <c r="Y17" s="404"/>
      <c r="Z17" s="404"/>
      <c r="AA17" s="404"/>
      <c r="AB17" s="404"/>
      <c r="AC17" s="404"/>
      <c r="AD17" s="404"/>
      <c r="AE17" s="404"/>
      <c r="AF17" s="404"/>
      <c r="AG17" s="404"/>
      <c r="AH17" s="404"/>
      <c r="AI17" s="404"/>
      <c r="AJ17" s="404"/>
      <c r="AK17" s="404"/>
      <c r="AL17" s="470"/>
      <c r="AM17" s="470"/>
    </row>
    <row r="18" spans="1:39" s="467" customFormat="1" ht="3" customHeight="1" thickBot="1" x14ac:dyDescent="0.3">
      <c r="A18" s="714"/>
      <c r="B18" s="470"/>
      <c r="C18" s="470"/>
      <c r="D18" s="470"/>
      <c r="E18" s="470"/>
      <c r="F18" s="470"/>
      <c r="G18" s="470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70"/>
      <c r="U18" s="470"/>
      <c r="V18" s="470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404"/>
      <c r="AJ18" s="404"/>
      <c r="AK18" s="404"/>
      <c r="AL18" s="470"/>
      <c r="AM18" s="470"/>
    </row>
    <row r="19" spans="1:39" s="467" customFormat="1" ht="16.5" x14ac:dyDescent="0.25">
      <c r="A19" s="469" t="s">
        <v>1541</v>
      </c>
      <c r="B19" s="468"/>
      <c r="C19" s="468"/>
      <c r="D19" s="468"/>
      <c r="E19" s="468"/>
      <c r="F19" s="468"/>
      <c r="G19" s="468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68"/>
      <c r="U19" s="468"/>
      <c r="V19" s="468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84"/>
    </row>
    <row r="20" spans="1:39" s="467" customFormat="1" ht="19.5" customHeight="1" x14ac:dyDescent="0.25">
      <c r="A20" s="454" t="e">
        <f>+LEFT(#REF!,1)</f>
        <v>#REF!</v>
      </c>
      <c r="B20" s="446" t="e">
        <f>+MID(#REF!,2,1)</f>
        <v>#REF!</v>
      </c>
      <c r="C20" s="446" t="e">
        <f>+MID(#REF!,3,1)</f>
        <v>#REF!</v>
      </c>
      <c r="D20" s="446" t="e">
        <f>+MID(#REF!,4,1)</f>
        <v>#REF!</v>
      </c>
      <c r="E20" s="446" t="e">
        <f>+MID(#REF!,5,1)</f>
        <v>#REF!</v>
      </c>
      <c r="F20" s="446" t="e">
        <f>+MID(#REF!,6,1)</f>
        <v>#REF!</v>
      </c>
      <c r="G20" s="446" t="e">
        <f>+MID(#REF!,7,1)</f>
        <v>#REF!</v>
      </c>
      <c r="H20" s="446" t="e">
        <f>+MID(#REF!,8,1)</f>
        <v>#REF!</v>
      </c>
      <c r="I20" s="446" t="e">
        <f>+MID(#REF!,9,1)</f>
        <v>#REF!</v>
      </c>
      <c r="J20" s="446" t="e">
        <f>+MID(#REF!,10,1)</f>
        <v>#REF!</v>
      </c>
      <c r="K20" s="446" t="e">
        <f>+MID(#REF!,11,1)</f>
        <v>#REF!</v>
      </c>
      <c r="L20" s="446" t="e">
        <f>+MID(#REF!,12,1)</f>
        <v>#REF!</v>
      </c>
      <c r="M20" s="446" t="e">
        <f>+MID(#REF!,13,1)</f>
        <v>#REF!</v>
      </c>
      <c r="N20" s="446" t="e">
        <f>+MID(#REF!,14,1)</f>
        <v>#REF!</v>
      </c>
      <c r="O20" s="446" t="e">
        <f>+MID(#REF!,15,1)</f>
        <v>#REF!</v>
      </c>
      <c r="P20" s="446" t="e">
        <f>+MID(#REF!,16,1)</f>
        <v>#REF!</v>
      </c>
      <c r="Q20" s="446" t="e">
        <f>+MID(#REF!,17,1)</f>
        <v>#REF!</v>
      </c>
      <c r="R20" s="446" t="e">
        <f>+MID(#REF!,18,1)</f>
        <v>#REF!</v>
      </c>
      <c r="S20" s="446" t="e">
        <f>+MID(#REF!,19,1)</f>
        <v>#REF!</v>
      </c>
      <c r="T20" s="446" t="e">
        <f>+MID(#REF!,20,1)</f>
        <v>#REF!</v>
      </c>
      <c r="U20" s="446" t="e">
        <f>+MID(#REF!,21,1)</f>
        <v>#REF!</v>
      </c>
      <c r="V20" s="446" t="e">
        <f>+MID(#REF!,22,1)</f>
        <v>#REF!</v>
      </c>
      <c r="W20" s="446" t="e">
        <f>+MID(#REF!,23,1)</f>
        <v>#REF!</v>
      </c>
      <c r="X20" s="446" t="e">
        <f>+MID(#REF!,24,1)</f>
        <v>#REF!</v>
      </c>
      <c r="Y20" s="446" t="e">
        <f>+MID(#REF!,25,1)</f>
        <v>#REF!</v>
      </c>
      <c r="Z20" s="446" t="e">
        <f>+MID(#REF!,26,1)</f>
        <v>#REF!</v>
      </c>
      <c r="AA20" s="446" t="e">
        <f>+MID(#REF!,27,1)</f>
        <v>#REF!</v>
      </c>
      <c r="AB20" s="446" t="e">
        <f>+MID(#REF!,28,1)</f>
        <v>#REF!</v>
      </c>
      <c r="AC20" s="446" t="e">
        <f>+MID(#REF!,29,1)</f>
        <v>#REF!</v>
      </c>
      <c r="AD20" s="446" t="e">
        <f>+MID(#REF!,30,1)</f>
        <v>#REF!</v>
      </c>
      <c r="AE20" s="446" t="e">
        <f>+MID(#REF!,31,1)</f>
        <v>#REF!</v>
      </c>
      <c r="AF20" s="446" t="e">
        <f>+MID(#REF!,32,1)</f>
        <v>#REF!</v>
      </c>
      <c r="AG20" s="446" t="e">
        <f>+MID(#REF!,33,1)</f>
        <v>#REF!</v>
      </c>
      <c r="AH20" s="446" t="e">
        <f>+MID(#REF!,34,1)</f>
        <v>#REF!</v>
      </c>
      <c r="AI20" s="446" t="e">
        <f>+MID(#REF!,35,1)</f>
        <v>#REF!</v>
      </c>
      <c r="AJ20" s="446" t="e">
        <f>+MID(#REF!,36,1)</f>
        <v>#REF!</v>
      </c>
      <c r="AK20" s="453" t="e">
        <f>+MID(#REF!,37,1)</f>
        <v>#REF!</v>
      </c>
      <c r="AL20" s="476"/>
    </row>
    <row r="21" spans="1:39" s="535" customFormat="1" ht="19.5" customHeight="1" x14ac:dyDescent="0.25">
      <c r="A21" s="454" t="e">
        <f>+MID(#REF!,38,1)</f>
        <v>#REF!</v>
      </c>
      <c r="B21" s="446" t="e">
        <f>+MID(#REF!,39,1)</f>
        <v>#REF!</v>
      </c>
      <c r="C21" s="446" t="e">
        <f>+MID(#REF!,40,1)</f>
        <v>#REF!</v>
      </c>
      <c r="D21" s="446" t="e">
        <f>+MID(#REF!,41,1)</f>
        <v>#REF!</v>
      </c>
      <c r="E21" s="446" t="e">
        <f>+MID(#REF!,42,1)</f>
        <v>#REF!</v>
      </c>
      <c r="F21" s="446" t="e">
        <f>+MID(#REF!,43,1)</f>
        <v>#REF!</v>
      </c>
      <c r="G21" s="446" t="e">
        <f>+MID(#REF!,44,1)</f>
        <v>#REF!</v>
      </c>
      <c r="H21" s="446" t="e">
        <f>+MID(#REF!,45,1)</f>
        <v>#REF!</v>
      </c>
      <c r="I21" s="446" t="e">
        <f>+MID(#REF!,46,1)</f>
        <v>#REF!</v>
      </c>
      <c r="J21" s="446" t="e">
        <f>+MID(#REF!,47,1)</f>
        <v>#REF!</v>
      </c>
      <c r="K21" s="446" t="e">
        <f>+MID(#REF!,48,1)</f>
        <v>#REF!</v>
      </c>
      <c r="L21" s="446" t="e">
        <f>+MID(#REF!,49,1)</f>
        <v>#REF!</v>
      </c>
      <c r="M21" s="446" t="e">
        <f>+MID(#REF!,50,1)</f>
        <v>#REF!</v>
      </c>
      <c r="N21" s="446" t="e">
        <f>+MID(#REF!,51,1)</f>
        <v>#REF!</v>
      </c>
      <c r="O21" s="446" t="e">
        <f>+MID(#REF!,52,1)</f>
        <v>#REF!</v>
      </c>
      <c r="P21" s="446" t="e">
        <f>+MID(#REF!,53,1)</f>
        <v>#REF!</v>
      </c>
      <c r="Q21" s="446" t="e">
        <f>+MID(#REF!,54,1)</f>
        <v>#REF!</v>
      </c>
      <c r="R21" s="446" t="e">
        <f>+MID(#REF!,55,1)</f>
        <v>#REF!</v>
      </c>
      <c r="S21" s="446" t="e">
        <f>+MID(#REF!,56,1)</f>
        <v>#REF!</v>
      </c>
      <c r="T21" s="446" t="e">
        <f>+MID(#REF!,57,1)</f>
        <v>#REF!</v>
      </c>
      <c r="U21" s="446" t="e">
        <f>+MID(#REF!,58,1)</f>
        <v>#REF!</v>
      </c>
      <c r="V21" s="446" t="e">
        <f>+MID(#REF!,59,1)</f>
        <v>#REF!</v>
      </c>
      <c r="W21" s="446" t="e">
        <f>+MID(#REF!,60,1)</f>
        <v>#REF!</v>
      </c>
      <c r="X21" s="446" t="e">
        <f>+MID(#REF!,61,1)</f>
        <v>#REF!</v>
      </c>
      <c r="Y21" s="446" t="e">
        <f>+MID(#REF!,62,1)</f>
        <v>#REF!</v>
      </c>
      <c r="Z21" s="446" t="e">
        <f>+MID(#REF!,63,1)</f>
        <v>#REF!</v>
      </c>
      <c r="AA21" s="446" t="e">
        <f>+MID(#REF!,64,1)</f>
        <v>#REF!</v>
      </c>
      <c r="AB21" s="446" t="e">
        <f>+MID(#REF!,65,1)</f>
        <v>#REF!</v>
      </c>
      <c r="AC21" s="446" t="e">
        <f>+MID(#REF!,66,1)</f>
        <v>#REF!</v>
      </c>
      <c r="AD21" s="446" t="e">
        <f>+MID(#REF!,67,1)</f>
        <v>#REF!</v>
      </c>
      <c r="AE21" s="446" t="e">
        <f>+MID(#REF!,68,1)</f>
        <v>#REF!</v>
      </c>
      <c r="AF21" s="446" t="e">
        <f>+MID(#REF!,69,1)</f>
        <v>#REF!</v>
      </c>
      <c r="AG21" s="446" t="e">
        <f>+MID(#REF!,70,1)</f>
        <v>#REF!</v>
      </c>
      <c r="AH21" s="446" t="e">
        <f>+MID(#REF!,71,1)</f>
        <v>#REF!</v>
      </c>
      <c r="AI21" s="446" t="e">
        <f>+MID(#REF!,72,1)</f>
        <v>#REF!</v>
      </c>
      <c r="AJ21" s="446" t="e">
        <f>+MID(#REF!,73,1)</f>
        <v>#REF!</v>
      </c>
      <c r="AK21" s="453" t="e">
        <f>+MID(#REF!,74,1)</f>
        <v>#REF!</v>
      </c>
      <c r="AL21" s="715"/>
    </row>
    <row r="22" spans="1:39" s="455" customFormat="1" ht="14.25" customHeight="1" x14ac:dyDescent="0.25">
      <c r="A22" s="716" t="s">
        <v>1542</v>
      </c>
      <c r="B22" s="717"/>
      <c r="C22" s="717"/>
      <c r="D22" s="717"/>
      <c r="E22" s="717"/>
      <c r="F22" s="717"/>
      <c r="G22" s="717"/>
      <c r="H22" s="717"/>
      <c r="I22" s="717"/>
      <c r="J22" s="717"/>
      <c r="K22" s="717"/>
      <c r="L22" s="717"/>
      <c r="M22" s="717"/>
      <c r="N22" s="717"/>
      <c r="O22" s="717"/>
      <c r="P22" s="717"/>
      <c r="Q22" s="717"/>
      <c r="R22" s="717"/>
      <c r="S22" s="717"/>
      <c r="T22" s="717"/>
      <c r="U22" s="717"/>
      <c r="V22" s="717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  <c r="AL22" s="718"/>
    </row>
    <row r="23" spans="1:39" x14ac:dyDescent="0.25">
      <c r="A23" s="451" t="s">
        <v>1543</v>
      </c>
      <c r="B23" s="671"/>
      <c r="C23" s="671"/>
      <c r="D23" s="671"/>
      <c r="E23" s="671"/>
      <c r="F23" s="671"/>
      <c r="G23" s="671"/>
      <c r="H23" s="671"/>
      <c r="I23" s="671"/>
      <c r="J23" s="671"/>
      <c r="K23" s="671"/>
      <c r="L23" s="671"/>
      <c r="M23" s="671"/>
      <c r="N23" s="671"/>
      <c r="O23" s="671"/>
      <c r="P23" s="671"/>
      <c r="Q23" s="671"/>
      <c r="R23" s="671"/>
      <c r="S23" s="671"/>
      <c r="T23" s="671"/>
      <c r="U23" s="671"/>
      <c r="V23" s="671"/>
      <c r="W23" s="404"/>
      <c r="X23" s="404"/>
      <c r="Y23" s="404"/>
      <c r="Z23" s="404"/>
      <c r="AA23" s="404"/>
      <c r="AB23" s="671"/>
      <c r="AC23" s="404"/>
      <c r="AD23" s="407" t="s">
        <v>1544</v>
      </c>
      <c r="AE23" s="404"/>
      <c r="AF23" s="404"/>
      <c r="AG23" s="404"/>
      <c r="AH23" s="404"/>
      <c r="AI23" s="404"/>
      <c r="AJ23" s="404"/>
      <c r="AK23" s="404"/>
      <c r="AL23" s="719"/>
    </row>
    <row r="24" spans="1:39" s="535" customFormat="1" ht="19.5" customHeight="1" x14ac:dyDescent="0.25">
      <c r="A24" s="454" t="e">
        <f>+LEFT(#REF!,1)</f>
        <v>#REF!</v>
      </c>
      <c r="B24" s="446" t="e">
        <f>+MID(#REF!,2,1)</f>
        <v>#REF!</v>
      </c>
      <c r="C24" s="446" t="e">
        <f>+MID(#REF!,3,1)</f>
        <v>#REF!</v>
      </c>
      <c r="D24" s="446" t="e">
        <f>+MID(#REF!,4,1)</f>
        <v>#REF!</v>
      </c>
      <c r="E24" s="446" t="e">
        <f>+MID(#REF!,5,1)</f>
        <v>#REF!</v>
      </c>
      <c r="F24" s="446" t="e">
        <f>+MID(#REF!,6,1)</f>
        <v>#REF!</v>
      </c>
      <c r="G24" s="446" t="e">
        <f>+MID(#REF!,7,1)</f>
        <v>#REF!</v>
      </c>
      <c r="H24" s="446" t="e">
        <f>+MID(#REF!,8,1)</f>
        <v>#REF!</v>
      </c>
      <c r="I24" s="446" t="e">
        <f>+MID(#REF!,9,1)</f>
        <v>#REF!</v>
      </c>
      <c r="J24" s="446" t="e">
        <f>+MID(#REF!,10,1)</f>
        <v>#REF!</v>
      </c>
      <c r="K24" s="446" t="e">
        <f>+MID(#REF!,11,1)</f>
        <v>#REF!</v>
      </c>
      <c r="L24" s="446" t="e">
        <f>+MID(#REF!,12,1)</f>
        <v>#REF!</v>
      </c>
      <c r="M24" s="446" t="e">
        <f>+MID(#REF!,13,1)</f>
        <v>#REF!</v>
      </c>
      <c r="N24" s="446" t="e">
        <f>+MID(#REF!,14,1)</f>
        <v>#REF!</v>
      </c>
      <c r="O24" s="446" t="e">
        <f>+MID(#REF!,15,1)</f>
        <v>#REF!</v>
      </c>
      <c r="P24" s="446" t="e">
        <f>+MID(#REF!,16,1)</f>
        <v>#REF!</v>
      </c>
      <c r="Q24" s="446" t="e">
        <f>+MID(#REF!,17,1)</f>
        <v>#REF!</v>
      </c>
      <c r="R24" s="446" t="e">
        <f>+MID(#REF!,18,1)</f>
        <v>#REF!</v>
      </c>
      <c r="S24" s="446" t="e">
        <f>+MID(#REF!,19,1)</f>
        <v>#REF!</v>
      </c>
      <c r="T24" s="446" t="e">
        <f>+MID(#REF!,20,1)</f>
        <v>#REF!</v>
      </c>
      <c r="U24" s="446" t="e">
        <f>+MID(#REF!,21,1)</f>
        <v>#REF!</v>
      </c>
      <c r="V24" s="446" t="e">
        <f>+MID(#REF!,22,1)</f>
        <v>#REF!</v>
      </c>
      <c r="W24" s="446" t="e">
        <f>+MID(#REF!,23,1)</f>
        <v>#REF!</v>
      </c>
      <c r="X24" s="446" t="e">
        <f>+MID(#REF!,24,1)</f>
        <v>#REF!</v>
      </c>
      <c r="Y24" s="446" t="e">
        <f>+MID(#REF!,25,1)</f>
        <v>#REF!</v>
      </c>
      <c r="Z24" s="446" t="e">
        <f>+MID(#REF!,26,1)</f>
        <v>#REF!</v>
      </c>
      <c r="AA24" s="446" t="e">
        <f>+MID(#REF!,27,1)</f>
        <v>#REF!</v>
      </c>
      <c r="AB24" s="446" t="e">
        <f>+MID(#REF!,28,1)</f>
        <v>#REF!</v>
      </c>
      <c r="AC24" s="448"/>
      <c r="AD24" s="446" t="e">
        <f>+LEFT(#REF!,1)</f>
        <v>#REF!</v>
      </c>
      <c r="AE24" s="446" t="e">
        <f>+MID(#REF!,2,1)</f>
        <v>#REF!</v>
      </c>
      <c r="AF24" s="446" t="e">
        <f>+MID(#REF!,3,1)</f>
        <v>#REF!</v>
      </c>
      <c r="AG24" s="446" t="e">
        <f>+MID(#REF!,4,1)</f>
        <v>#REF!</v>
      </c>
      <c r="AH24" s="446" t="e">
        <f>+MID(#REF!,5,1)</f>
        <v>#REF!</v>
      </c>
      <c r="AI24" s="446" t="e">
        <f>+MID(#REF!,6,1)</f>
        <v>#REF!</v>
      </c>
      <c r="AJ24" s="446" t="e">
        <f>+MID(#REF!,7,1)</f>
        <v>#REF!</v>
      </c>
      <c r="AK24" s="446" t="e">
        <f>+MID(#REF!,8,1)</f>
        <v>#REF!</v>
      </c>
      <c r="AL24" s="715"/>
    </row>
    <row r="25" spans="1:39" x14ac:dyDescent="0.25">
      <c r="A25" s="451" t="s">
        <v>1545</v>
      </c>
      <c r="B25" s="671"/>
      <c r="C25" s="671"/>
      <c r="D25" s="671"/>
      <c r="E25" s="671"/>
      <c r="F25" s="671"/>
      <c r="G25" s="450" t="s">
        <v>1546</v>
      </c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0"/>
      <c r="Z25" s="450"/>
      <c r="AA25" s="450"/>
      <c r="AB25" s="450"/>
      <c r="AC25" s="450"/>
      <c r="AD25" s="450"/>
      <c r="AE25" s="404"/>
      <c r="AF25" s="404"/>
      <c r="AG25" s="404"/>
      <c r="AH25" s="404"/>
      <c r="AI25" s="404"/>
      <c r="AJ25" s="404"/>
      <c r="AK25" s="404"/>
      <c r="AL25" s="719"/>
    </row>
    <row r="26" spans="1:39" s="535" customFormat="1" ht="19.5" customHeight="1" x14ac:dyDescent="0.25">
      <c r="A26" s="454" t="e">
        <f>+LEFT(#REF!,1)</f>
        <v>#REF!</v>
      </c>
      <c r="B26" s="446" t="e">
        <f>+MID(#REF!,2,1)</f>
        <v>#REF!</v>
      </c>
      <c r="C26" s="446" t="e">
        <f>+MID(#REF!,3,1)</f>
        <v>#REF!</v>
      </c>
      <c r="D26" s="446" t="e">
        <f>+MID(#REF!,4,1)</f>
        <v>#REF!</v>
      </c>
      <c r="E26" s="446" t="e">
        <f>+MID(#REF!,5,1)</f>
        <v>#REF!</v>
      </c>
      <c r="F26" s="446"/>
      <c r="G26" s="446" t="e">
        <f>+LEFT(#REF!,1)</f>
        <v>#REF!</v>
      </c>
      <c r="H26" s="446" t="e">
        <f>+MID(#REF!,2,1)</f>
        <v>#REF!</v>
      </c>
      <c r="I26" s="446" t="e">
        <f>+MID(#REF!,3,1)</f>
        <v>#REF!</v>
      </c>
      <c r="J26" s="446" t="e">
        <f>+MID(#REF!,4,1)</f>
        <v>#REF!</v>
      </c>
      <c r="K26" s="446" t="e">
        <f>+MID(#REF!,5,1)</f>
        <v>#REF!</v>
      </c>
      <c r="L26" s="446" t="e">
        <f>+MID(#REF!,6,1)</f>
        <v>#REF!</v>
      </c>
      <c r="M26" s="446" t="e">
        <f>+MID(#REF!,7,1)</f>
        <v>#REF!</v>
      </c>
      <c r="N26" s="446" t="e">
        <f>+MID(#REF!,8,1)</f>
        <v>#REF!</v>
      </c>
      <c r="O26" s="446" t="e">
        <f>+MID(#REF!,9,1)</f>
        <v>#REF!</v>
      </c>
      <c r="P26" s="446" t="e">
        <f>+MID(#REF!,10,1)</f>
        <v>#REF!</v>
      </c>
      <c r="Q26" s="446" t="e">
        <f>+MID(#REF!,11,1)</f>
        <v>#REF!</v>
      </c>
      <c r="R26" s="446" t="e">
        <f>+MID(#REF!,12,1)</f>
        <v>#REF!</v>
      </c>
      <c r="S26" s="446" t="e">
        <f>+MID(#REF!,13,1)</f>
        <v>#REF!</v>
      </c>
      <c r="T26" s="446" t="e">
        <f>+MID(#REF!,14,1)</f>
        <v>#REF!</v>
      </c>
      <c r="U26" s="446" t="e">
        <f>+MID(#REF!,15,1)</f>
        <v>#REF!</v>
      </c>
      <c r="V26" s="446" t="e">
        <f>+MID(#REF!,16,1)</f>
        <v>#REF!</v>
      </c>
      <c r="W26" s="446" t="e">
        <f>+MID(#REF!,17,1)</f>
        <v>#REF!</v>
      </c>
      <c r="X26" s="446" t="e">
        <f>+MID(#REF!,18,1)</f>
        <v>#REF!</v>
      </c>
      <c r="Y26" s="446" t="e">
        <f>+MID(#REF!,19,1)</f>
        <v>#REF!</v>
      </c>
      <c r="Z26" s="446" t="e">
        <f>+MID(#REF!,20,1)</f>
        <v>#REF!</v>
      </c>
      <c r="AA26" s="446" t="e">
        <f>+MID(#REF!,21,1)</f>
        <v>#REF!</v>
      </c>
      <c r="AB26" s="446" t="e">
        <f>+MID(#REF!,22,1)</f>
        <v>#REF!</v>
      </c>
      <c r="AC26" s="446" t="e">
        <f>+MID(#REF!,23,1)</f>
        <v>#REF!</v>
      </c>
      <c r="AD26" s="446" t="e">
        <f>+MID(#REF!,24,1)</f>
        <v>#REF!</v>
      </c>
      <c r="AE26" s="446" t="e">
        <f>+MID(#REF!,25,1)</f>
        <v>#REF!</v>
      </c>
      <c r="AF26" s="446" t="e">
        <f>+MID(#REF!,26,1)</f>
        <v>#REF!</v>
      </c>
      <c r="AG26" s="446" t="e">
        <f>+MID(#REF!,27,1)</f>
        <v>#REF!</v>
      </c>
      <c r="AH26" s="446" t="e">
        <f>+MID(#REF!,28,1)</f>
        <v>#REF!</v>
      </c>
      <c r="AI26" s="446" t="e">
        <f>+MID(#REF!,29,1)</f>
        <v>#REF!</v>
      </c>
      <c r="AJ26" s="446" t="e">
        <f>+MID(#REF!,30,1)</f>
        <v>#REF!</v>
      </c>
      <c r="AK26" s="446" t="e">
        <f>+MID(#REF!,31,1)</f>
        <v>#REF!</v>
      </c>
      <c r="AL26" s="715"/>
    </row>
    <row r="27" spans="1:39" x14ac:dyDescent="0.25">
      <c r="A27" s="451" t="s">
        <v>1547</v>
      </c>
      <c r="B27" s="671"/>
      <c r="C27" s="671"/>
      <c r="D27" s="671"/>
      <c r="E27" s="671"/>
      <c r="F27" s="671"/>
      <c r="G27" s="450"/>
      <c r="H27" s="450"/>
      <c r="I27" s="450"/>
      <c r="J27" s="450"/>
      <c r="K27" s="450"/>
      <c r="L27" s="450"/>
      <c r="M27" s="450"/>
      <c r="N27" s="671"/>
      <c r="O27" s="450" t="s">
        <v>1548</v>
      </c>
      <c r="P27" s="450"/>
      <c r="Q27" s="450"/>
      <c r="R27" s="450"/>
      <c r="S27" s="450"/>
      <c r="T27" s="450"/>
      <c r="U27" s="450"/>
      <c r="V27" s="450"/>
      <c r="W27" s="450"/>
      <c r="X27" s="450"/>
      <c r="Y27" s="450"/>
      <c r="Z27" s="450"/>
      <c r="AA27" s="450"/>
      <c r="AB27" s="450"/>
      <c r="AC27" s="450"/>
      <c r="AD27" s="450"/>
      <c r="AE27" s="404"/>
      <c r="AF27" s="404"/>
      <c r="AG27" s="404"/>
      <c r="AH27" s="404"/>
      <c r="AI27" s="404"/>
      <c r="AJ27" s="404"/>
      <c r="AK27" s="404"/>
      <c r="AL27" s="719"/>
    </row>
    <row r="28" spans="1:39" s="535" customFormat="1" ht="19.5" customHeight="1" x14ac:dyDescent="0.25">
      <c r="A28" s="449">
        <v>0</v>
      </c>
      <c r="B28" s="446" t="e">
        <f>+LEFT(#REF!,1)</f>
        <v>#REF!</v>
      </c>
      <c r="C28" s="446" t="e">
        <f>+MID(#REF!,2,1)</f>
        <v>#REF!</v>
      </c>
      <c r="D28" s="446" t="e">
        <f>+MID(#REF!,3,1)</f>
        <v>#REF!</v>
      </c>
      <c r="E28" s="446" t="s">
        <v>1056</v>
      </c>
      <c r="F28" s="446" t="e">
        <f>+LEFT(#REF!,1)</f>
        <v>#REF!</v>
      </c>
      <c r="G28" s="446" t="e">
        <f>+MID(#REF!,2,1)</f>
        <v>#REF!</v>
      </c>
      <c r="H28" s="446" t="e">
        <f>+MID(#REF!,3,1)</f>
        <v>#REF!</v>
      </c>
      <c r="I28" s="446" t="e">
        <f>+MID(#REF!,4,1)</f>
        <v>#REF!</v>
      </c>
      <c r="J28" s="446" t="e">
        <f>+MID(#REF!,5,1)</f>
        <v>#REF!</v>
      </c>
      <c r="K28" s="446" t="e">
        <f>+MID(#REF!,6,1)</f>
        <v>#REF!</v>
      </c>
      <c r="L28" s="446" t="e">
        <f>+MID(#REF!,7,1)</f>
        <v>#REF!</v>
      </c>
      <c r="M28" s="446" t="e">
        <f>+MID(#REF!,8,1)</f>
        <v>#REF!</v>
      </c>
      <c r="N28" s="448"/>
      <c r="O28" s="447">
        <v>0</v>
      </c>
      <c r="P28" s="446" t="e">
        <f>+LEFT(#REF!,1)</f>
        <v>#REF!</v>
      </c>
      <c r="Q28" s="446" t="e">
        <f>+MID(#REF!,2,1)</f>
        <v>#REF!</v>
      </c>
      <c r="R28" s="446" t="e">
        <f>+MID(#REF!,3,1)</f>
        <v>#REF!</v>
      </c>
      <c r="S28" s="446" t="s">
        <v>1056</v>
      </c>
      <c r="T28" s="446" t="e">
        <f>+LEFT(#REF!,1)</f>
        <v>#REF!</v>
      </c>
      <c r="U28" s="446" t="e">
        <f>+MID(#REF!,2,1)</f>
        <v>#REF!</v>
      </c>
      <c r="V28" s="446" t="e">
        <f>+MID(#REF!,3,1)</f>
        <v>#REF!</v>
      </c>
      <c r="W28" s="446" t="e">
        <f>+MID(#REF!,4,1)</f>
        <v>#REF!</v>
      </c>
      <c r="X28" s="446" t="e">
        <f>+MID(#REF!,5,1)</f>
        <v>#REF!</v>
      </c>
      <c r="Y28" s="446" t="e">
        <f>+MID(#REF!,6,1)</f>
        <v>#REF!</v>
      </c>
      <c r="Z28" s="446" t="e">
        <f>+MID(#REF!,7,1)</f>
        <v>#REF!</v>
      </c>
      <c r="AA28" s="446" t="e">
        <f>+MID(#REF!,8,1)</f>
        <v>#REF!</v>
      </c>
      <c r="AB28" s="446"/>
      <c r="AC28" s="446"/>
      <c r="AD28" s="446"/>
      <c r="AE28" s="404"/>
      <c r="AF28" s="404"/>
      <c r="AG28" s="404"/>
      <c r="AH28" s="404"/>
      <c r="AI28" s="404"/>
      <c r="AJ28" s="404"/>
      <c r="AK28" s="404"/>
      <c r="AL28" s="715"/>
    </row>
    <row r="29" spans="1:39" s="396" customFormat="1" x14ac:dyDescent="0.25">
      <c r="A29" s="408" t="s">
        <v>1549</v>
      </c>
      <c r="B29" s="407"/>
      <c r="C29" s="407"/>
      <c r="D29" s="407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407"/>
      <c r="S29" s="407"/>
      <c r="T29" s="407"/>
      <c r="U29" s="407"/>
      <c r="V29" s="407"/>
      <c r="W29" s="404"/>
      <c r="X29" s="404"/>
      <c r="Y29" s="404"/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91"/>
    </row>
    <row r="30" spans="1:39" s="535" customFormat="1" ht="19.5" customHeight="1" thickBot="1" x14ac:dyDescent="0.3">
      <c r="A30" s="445" t="e">
        <f>+LEFT(#REF!,1)</f>
        <v>#REF!</v>
      </c>
      <c r="B30" s="444" t="e">
        <f>+MID(#REF!,2,1)</f>
        <v>#REF!</v>
      </c>
      <c r="C30" s="444" t="e">
        <f>+MID(#REF!,3,1)</f>
        <v>#REF!</v>
      </c>
      <c r="D30" s="444" t="e">
        <f>+MID(#REF!,4,1)</f>
        <v>#REF!</v>
      </c>
      <c r="E30" s="444" t="e">
        <f>+MID(#REF!,5,1)</f>
        <v>#REF!</v>
      </c>
      <c r="F30" s="444" t="e">
        <f>+MID(#REF!,6,1)</f>
        <v>#REF!</v>
      </c>
      <c r="G30" s="444" t="e">
        <f>+MID(#REF!,7,1)</f>
        <v>#REF!</v>
      </c>
      <c r="H30" s="444" t="e">
        <f>+MID(#REF!,8,1)</f>
        <v>#REF!</v>
      </c>
      <c r="I30" s="444" t="e">
        <f>+MID(#REF!,9,1)</f>
        <v>#REF!</v>
      </c>
      <c r="J30" s="444" t="e">
        <f>+MID(#REF!,10,1)</f>
        <v>#REF!</v>
      </c>
      <c r="K30" s="444" t="e">
        <f>+MID(#REF!,11,1)</f>
        <v>#REF!</v>
      </c>
      <c r="L30" s="444" t="e">
        <f>+MID(#REF!,12,1)</f>
        <v>#REF!</v>
      </c>
      <c r="M30" s="444" t="e">
        <f>+MID(#REF!,13,1)</f>
        <v>#REF!</v>
      </c>
      <c r="N30" s="444" t="e">
        <f>+MID(#REF!,14,1)</f>
        <v>#REF!</v>
      </c>
      <c r="O30" s="444" t="e">
        <f>+MID(#REF!,15,1)</f>
        <v>#REF!</v>
      </c>
      <c r="P30" s="444" t="e">
        <f>+MID(#REF!,16,1)</f>
        <v>#REF!</v>
      </c>
      <c r="Q30" s="444" t="e">
        <f>+MID(#REF!,17,1)</f>
        <v>#REF!</v>
      </c>
      <c r="R30" s="444" t="e">
        <f>+MID(#REF!,18,1)</f>
        <v>#REF!</v>
      </c>
      <c r="S30" s="444" t="e">
        <f>+MID(#REF!,19,1)</f>
        <v>#REF!</v>
      </c>
      <c r="T30" s="444" t="e">
        <f>+MID(#REF!,20,1)</f>
        <v>#REF!</v>
      </c>
      <c r="U30" s="444" t="e">
        <f>+MID(#REF!,21,1)</f>
        <v>#REF!</v>
      </c>
      <c r="V30" s="444" t="e">
        <f>+MID(#REF!,22,1)</f>
        <v>#REF!</v>
      </c>
      <c r="W30" s="444" t="e">
        <f>+MID(#REF!,23,1)</f>
        <v>#REF!</v>
      </c>
      <c r="X30" s="444" t="e">
        <f>+MID(#REF!,24,1)</f>
        <v>#REF!</v>
      </c>
      <c r="Y30" s="444" t="e">
        <f>+MID(#REF!,25,1)</f>
        <v>#REF!</v>
      </c>
      <c r="Z30" s="444" t="e">
        <f>+MID(#REF!,26,1)</f>
        <v>#REF!</v>
      </c>
      <c r="AA30" s="444" t="e">
        <f>+MID(#REF!,27,1)</f>
        <v>#REF!</v>
      </c>
      <c r="AB30" s="444" t="e">
        <f>+MID(#REF!,28,1)</f>
        <v>#REF!</v>
      </c>
      <c r="AC30" s="444" t="e">
        <f>+MID(#REF!,29,1)</f>
        <v>#REF!</v>
      </c>
      <c r="AD30" s="444" t="e">
        <f>+MID(#REF!,30,1)</f>
        <v>#REF!</v>
      </c>
      <c r="AE30" s="444" t="e">
        <f>+MID(#REF!,31,1)</f>
        <v>#REF!</v>
      </c>
      <c r="AF30" s="444" t="e">
        <f>+MID(#REF!,32,1)</f>
        <v>#REF!</v>
      </c>
      <c r="AG30" s="444" t="e">
        <f>+MID(#REF!,33,1)</f>
        <v>#REF!</v>
      </c>
      <c r="AH30" s="444" t="e">
        <f>+MID(#REF!,34,1)</f>
        <v>#REF!</v>
      </c>
      <c r="AI30" s="444" t="e">
        <f>+MID(#REF!,35,1)</f>
        <v>#REF!</v>
      </c>
      <c r="AJ30" s="444" t="e">
        <f>+MID(#REF!,36,1)</f>
        <v>#REF!</v>
      </c>
      <c r="AK30" s="444" t="e">
        <f>+MID(#REF!,37,1)</f>
        <v>#REF!</v>
      </c>
      <c r="AL30" s="720"/>
    </row>
    <row r="31" spans="1:39" s="396" customFormat="1" ht="4.5" customHeight="1" thickBot="1" x14ac:dyDescent="0.3">
      <c r="A31" s="407"/>
      <c r="B31" s="407"/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7"/>
      <c r="AM31" s="407"/>
    </row>
    <row r="32" spans="1:39" s="439" customFormat="1" ht="12.75" customHeight="1" x14ac:dyDescent="0.25">
      <c r="A32" s="442" t="s">
        <v>1550</v>
      </c>
      <c r="B32" s="441"/>
      <c r="C32" s="441"/>
      <c r="D32" s="441"/>
      <c r="E32" s="441"/>
      <c r="F32" s="441"/>
      <c r="G32" s="441"/>
      <c r="H32" s="441"/>
      <c r="I32" s="441"/>
      <c r="J32" s="441"/>
      <c r="K32" s="678"/>
      <c r="L32" s="678"/>
      <c r="M32" s="1685" t="s">
        <v>1551</v>
      </c>
      <c r="N32" s="1686"/>
      <c r="O32" s="1686"/>
      <c r="P32" s="1686"/>
      <c r="Q32" s="1686"/>
      <c r="R32" s="1686"/>
      <c r="S32" s="1686"/>
      <c r="T32" s="1686"/>
      <c r="U32" s="1687"/>
      <c r="V32" s="1685" t="s">
        <v>1552</v>
      </c>
      <c r="W32" s="1686"/>
      <c r="X32" s="1686"/>
      <c r="Y32" s="1686"/>
      <c r="Z32" s="1686"/>
      <c r="AA32" s="1686"/>
      <c r="AB32" s="1686"/>
      <c r="AC32" s="1687"/>
      <c r="AD32" s="1685" t="s">
        <v>1553</v>
      </c>
      <c r="AE32" s="1686"/>
      <c r="AF32" s="1686"/>
      <c r="AG32" s="1686"/>
      <c r="AH32" s="1686"/>
      <c r="AI32" s="1686"/>
      <c r="AJ32" s="1686"/>
      <c r="AK32" s="1686"/>
      <c r="AL32" s="1691"/>
    </row>
    <row r="33" spans="1:38" s="396" customFormat="1" ht="19.5" customHeight="1" x14ac:dyDescent="0.25">
      <c r="A33" s="425" t="e">
        <f>LEFT(TEXT(#REF!,"dd.m.yyyy"),1)</f>
        <v>#REF!</v>
      </c>
      <c r="B33" s="424" t="e">
        <f>MID(TEXT(#REF!,"dd.mm.yyyy"),2,1)</f>
        <v>#REF!</v>
      </c>
      <c r="C33" s="423" t="s">
        <v>1027</v>
      </c>
      <c r="D33" s="424" t="e">
        <f>MID(TEXT(#REF!,"dd.mm.yyyy"),4,1)</f>
        <v>#REF!</v>
      </c>
      <c r="E33" s="424" t="e">
        <f>MID(TEXT(#REF!,"dd.mm.yyyy"),5,1)</f>
        <v>#REF!</v>
      </c>
      <c r="F33" s="423" t="s">
        <v>1027</v>
      </c>
      <c r="G33" s="424" t="e">
        <f>MID(TEXT(#REF!,"dd.mm.yyyy"),7,1)</f>
        <v>#REF!</v>
      </c>
      <c r="H33" s="424" t="e">
        <f>MID(TEXT(#REF!,"dd.mm.yyyy"),8,1)</f>
        <v>#REF!</v>
      </c>
      <c r="I33" s="424" t="e">
        <f>MID(TEXT(#REF!,"dd.mm.yyyy"),9,1)</f>
        <v>#REF!</v>
      </c>
      <c r="J33" s="424" t="e">
        <f>MID(TEXT(#REF!,"dd.mm.yyyy"),10,1)</f>
        <v>#REF!</v>
      </c>
      <c r="K33" s="721"/>
      <c r="L33" s="431"/>
      <c r="M33" s="1688"/>
      <c r="N33" s="1689"/>
      <c r="O33" s="1689"/>
      <c r="P33" s="1689"/>
      <c r="Q33" s="1689"/>
      <c r="R33" s="1689"/>
      <c r="S33" s="1689"/>
      <c r="T33" s="1689"/>
      <c r="U33" s="1690"/>
      <c r="V33" s="1688"/>
      <c r="W33" s="1689"/>
      <c r="X33" s="1689"/>
      <c r="Y33" s="1689"/>
      <c r="Z33" s="1689"/>
      <c r="AA33" s="1689"/>
      <c r="AB33" s="1689"/>
      <c r="AC33" s="1690"/>
      <c r="AD33" s="1688"/>
      <c r="AE33" s="1689"/>
      <c r="AF33" s="1689"/>
      <c r="AG33" s="1689"/>
      <c r="AH33" s="1689"/>
      <c r="AI33" s="1689"/>
      <c r="AJ33" s="1689"/>
      <c r="AK33" s="1689"/>
      <c r="AL33" s="1692"/>
    </row>
    <row r="34" spans="1:38" s="396" customFormat="1" ht="12.75" customHeight="1" x14ac:dyDescent="0.25">
      <c r="A34" s="437"/>
      <c r="B34" s="436"/>
      <c r="C34" s="436"/>
      <c r="D34" s="436"/>
      <c r="E34" s="436"/>
      <c r="F34" s="436"/>
      <c r="G34" s="436"/>
      <c r="H34" s="436"/>
      <c r="I34" s="436"/>
      <c r="J34" s="436"/>
      <c r="K34" s="680"/>
      <c r="L34" s="680"/>
      <c r="M34" s="1688"/>
      <c r="N34" s="1689"/>
      <c r="O34" s="1689"/>
      <c r="P34" s="1689"/>
      <c r="Q34" s="1689"/>
      <c r="R34" s="1689"/>
      <c r="S34" s="1689"/>
      <c r="T34" s="1689"/>
      <c r="U34" s="1690"/>
      <c r="V34" s="1688"/>
      <c r="W34" s="1689"/>
      <c r="X34" s="1689"/>
      <c r="Y34" s="1689"/>
      <c r="Z34" s="1689"/>
      <c r="AA34" s="1689"/>
      <c r="AB34" s="1689"/>
      <c r="AC34" s="1690"/>
      <c r="AD34" s="1688"/>
      <c r="AE34" s="1689"/>
      <c r="AF34" s="1689"/>
      <c r="AG34" s="1689"/>
      <c r="AH34" s="1689"/>
      <c r="AI34" s="1689"/>
      <c r="AJ34" s="1689"/>
      <c r="AK34" s="1689"/>
      <c r="AL34" s="1692"/>
    </row>
    <row r="35" spans="1:38" s="396" customFormat="1" x14ac:dyDescent="0.2">
      <c r="A35" s="408" t="s">
        <v>1554</v>
      </c>
      <c r="B35" s="407"/>
      <c r="C35" s="407"/>
      <c r="D35" s="407"/>
      <c r="E35" s="407"/>
      <c r="F35" s="407"/>
      <c r="G35" s="407"/>
      <c r="H35" s="407"/>
      <c r="I35" s="407"/>
      <c r="J35" s="407"/>
      <c r="K35" s="431"/>
      <c r="L35" s="681"/>
      <c r="M35" s="431"/>
      <c r="N35" s="431"/>
      <c r="O35" s="431"/>
      <c r="P35" s="431"/>
      <c r="Q35" s="431"/>
      <c r="R35" s="431"/>
      <c r="S35" s="431"/>
      <c r="T35" s="407"/>
      <c r="U35" s="429"/>
      <c r="V35" s="430"/>
      <c r="W35" s="430"/>
      <c r="X35" s="430"/>
      <c r="Y35" s="430"/>
      <c r="Z35" s="430"/>
      <c r="AA35" s="404"/>
      <c r="AB35" s="430"/>
      <c r="AC35" s="429"/>
      <c r="AD35" s="428"/>
      <c r="AE35" s="427"/>
      <c r="AF35" s="427"/>
      <c r="AG35" s="427"/>
      <c r="AH35" s="427"/>
      <c r="AI35" s="427"/>
      <c r="AJ35" s="427"/>
      <c r="AK35" s="427"/>
      <c r="AL35" s="426"/>
    </row>
    <row r="36" spans="1:38" s="396" customFormat="1" ht="19.5" customHeight="1" x14ac:dyDescent="0.25">
      <c r="A36" s="425" t="e">
        <f>IF(#REF!="","",LEFT(TEXT(#REF!,"dd.mm.yyyy"),1))</f>
        <v>#REF!</v>
      </c>
      <c r="B36" s="424" t="e">
        <f>IF(#REF!="","",MID(TEXT(#REF!,"dd.mm.yyyy"),2,1))</f>
        <v>#REF!</v>
      </c>
      <c r="C36" s="423" t="s">
        <v>1027</v>
      </c>
      <c r="D36" s="424" t="e">
        <f>IF(#REF!="","",MID(TEXT(#REF!,"dd.mm.yyyy"),4,1))</f>
        <v>#REF!</v>
      </c>
      <c r="E36" s="424" t="e">
        <f>IF(#REF!="","",MID(TEXT(#REF!,"dd.mm.yyyy"),5,1))</f>
        <v>#REF!</v>
      </c>
      <c r="F36" s="423" t="s">
        <v>1027</v>
      </c>
      <c r="G36" s="422" t="e">
        <f>IF(#REF!="","",MID(TEXT(#REF!,"dd.mm.yyyy"),7,1))</f>
        <v>#REF!</v>
      </c>
      <c r="H36" s="422" t="e">
        <f>IF(#REF!="","",MID(TEXT(#REF!,"dd.mm.yyyy"),8,1))</f>
        <v>#REF!</v>
      </c>
      <c r="I36" s="422" t="e">
        <f>IF(#REF!="","",MID(TEXT(#REF!,"dd.mm.yyyy"),9,1))</f>
        <v>#REF!</v>
      </c>
      <c r="J36" s="422" t="e">
        <f>IF(#REF!="","",MID(TEXT(#REF!,"dd.mm.yyyy"),10,1))</f>
        <v>#REF!</v>
      </c>
      <c r="K36" s="682"/>
      <c r="L36" s="533"/>
      <c r="M36" s="407"/>
      <c r="N36" s="407"/>
      <c r="O36" s="407"/>
      <c r="P36" s="407"/>
      <c r="Q36" s="407"/>
      <c r="R36" s="407"/>
      <c r="S36" s="407"/>
      <c r="T36" s="407"/>
      <c r="U36" s="533"/>
      <c r="V36" s="407"/>
      <c r="W36" s="404"/>
      <c r="X36" s="404"/>
      <c r="Y36" s="404"/>
      <c r="Z36" s="404"/>
      <c r="AA36" s="404"/>
      <c r="AB36" s="404"/>
      <c r="AC36" s="532"/>
      <c r="AD36" s="404"/>
      <c r="AE36" s="404"/>
      <c r="AF36" s="404"/>
      <c r="AG36" s="404"/>
      <c r="AH36" s="404"/>
      <c r="AI36" s="404"/>
      <c r="AJ36" s="404"/>
      <c r="AK36" s="404"/>
      <c r="AL36" s="403"/>
    </row>
    <row r="37" spans="1:38" s="402" customFormat="1" thickBot="1" x14ac:dyDescent="0.3">
      <c r="A37" s="417"/>
      <c r="B37" s="416"/>
      <c r="C37" s="416"/>
      <c r="D37" s="416"/>
      <c r="E37" s="416"/>
      <c r="F37" s="416"/>
      <c r="G37" s="416"/>
      <c r="H37" s="416"/>
      <c r="I37" s="416"/>
      <c r="J37" s="416"/>
      <c r="K37" s="416"/>
      <c r="L37" s="415"/>
      <c r="M37" s="1587" t="e">
        <f>#REF!</f>
        <v>#REF!</v>
      </c>
      <c r="N37" s="1588"/>
      <c r="O37" s="1588"/>
      <c r="P37" s="1588"/>
      <c r="Q37" s="1588"/>
      <c r="R37" s="1588"/>
      <c r="S37" s="1588"/>
      <c r="T37" s="1588"/>
      <c r="U37" s="1589"/>
      <c r="V37" s="1587" t="e">
        <f>#REF!</f>
        <v>#REF!</v>
      </c>
      <c r="W37" s="1588"/>
      <c r="X37" s="1588"/>
      <c r="Y37" s="1588"/>
      <c r="Z37" s="1588"/>
      <c r="AA37" s="1588"/>
      <c r="AB37" s="1588"/>
      <c r="AC37" s="1589"/>
      <c r="AD37" s="1590" t="e">
        <f>#REF!</f>
        <v>#REF!</v>
      </c>
      <c r="AE37" s="1588"/>
      <c r="AF37" s="1588"/>
      <c r="AG37" s="1588"/>
      <c r="AH37" s="1588"/>
      <c r="AI37" s="1588"/>
      <c r="AJ37" s="1588"/>
      <c r="AK37" s="1588"/>
      <c r="AL37" s="1591"/>
    </row>
    <row r="38" spans="1:38" s="402" customFormat="1" x14ac:dyDescent="0.2">
      <c r="A38" s="405"/>
      <c r="B38" s="405"/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722"/>
      <c r="N38" s="722"/>
      <c r="O38" s="722"/>
      <c r="P38" s="722"/>
      <c r="Q38" s="722"/>
      <c r="R38" s="722"/>
      <c r="S38" s="722"/>
      <c r="T38" s="722"/>
      <c r="U38" s="722"/>
      <c r="V38" s="405"/>
      <c r="W38" s="404"/>
      <c r="X38" s="404"/>
      <c r="Y38" s="404"/>
      <c r="Z38" s="404"/>
      <c r="AA38" s="404"/>
      <c r="AB38" s="404"/>
      <c r="AC38" s="404"/>
      <c r="AD38" s="405"/>
      <c r="AE38" s="405"/>
      <c r="AF38" s="405"/>
      <c r="AG38" s="405"/>
      <c r="AH38" s="405"/>
      <c r="AI38" s="405"/>
      <c r="AJ38" s="405"/>
      <c r="AK38" s="405"/>
      <c r="AL38" s="405"/>
    </row>
    <row r="39" spans="1:38" s="402" customFormat="1" x14ac:dyDescent="0.2">
      <c r="A39" s="405"/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722"/>
      <c r="N39" s="722"/>
      <c r="O39" s="722"/>
      <c r="P39" s="722"/>
      <c r="Q39" s="722"/>
      <c r="R39" s="722"/>
      <c r="S39" s="722"/>
      <c r="T39" s="722"/>
      <c r="U39" s="722"/>
      <c r="V39" s="405"/>
      <c r="W39" s="404"/>
      <c r="X39" s="404"/>
      <c r="Y39" s="404"/>
      <c r="Z39" s="404"/>
      <c r="AA39" s="404"/>
      <c r="AB39" s="404"/>
      <c r="AC39" s="404"/>
      <c r="AD39" s="405"/>
      <c r="AE39" s="405"/>
      <c r="AF39" s="405"/>
      <c r="AG39" s="405"/>
      <c r="AH39" s="405"/>
      <c r="AI39" s="405"/>
      <c r="AJ39" s="405"/>
      <c r="AK39" s="405"/>
      <c r="AL39" s="405"/>
    </row>
    <row r="40" spans="1:38" s="402" customFormat="1" x14ac:dyDescent="0.25"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</row>
    <row r="41" spans="1:38" ht="13.5" thickBot="1" x14ac:dyDescent="0.3"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  <c r="AJ41" s="397"/>
      <c r="AK41" s="397"/>
    </row>
    <row r="42" spans="1:38" s="402" customFormat="1" x14ac:dyDescent="0.25">
      <c r="B42" s="414" t="s">
        <v>1555</v>
      </c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1"/>
      <c r="AK42" s="397"/>
    </row>
    <row r="43" spans="1:38" s="402" customFormat="1" x14ac:dyDescent="0.25">
      <c r="B43" s="406"/>
      <c r="C43" s="405"/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405"/>
      <c r="O43" s="405"/>
      <c r="P43" s="405"/>
      <c r="Q43" s="405"/>
      <c r="R43" s="405"/>
      <c r="S43" s="405"/>
      <c r="T43" s="405"/>
      <c r="U43" s="405"/>
      <c r="V43" s="405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4"/>
      <c r="AJ43" s="403"/>
      <c r="AK43" s="397"/>
    </row>
    <row r="44" spans="1:38" x14ac:dyDescent="0.25">
      <c r="B44" s="410"/>
      <c r="C44" s="671"/>
      <c r="D44" s="671"/>
      <c r="E44" s="671"/>
      <c r="F44" s="671"/>
      <c r="G44" s="671"/>
      <c r="H44" s="671"/>
      <c r="I44" s="671"/>
      <c r="J44" s="671"/>
      <c r="K44" s="671"/>
      <c r="L44" s="671"/>
      <c r="M44" s="671"/>
      <c r="N44" s="671"/>
      <c r="O44" s="671"/>
      <c r="P44" s="671"/>
      <c r="Q44" s="671"/>
      <c r="R44" s="671"/>
      <c r="S44" s="671"/>
      <c r="T44" s="671"/>
      <c r="U44" s="671"/>
      <c r="V44" s="671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3"/>
      <c r="AK44" s="397"/>
    </row>
    <row r="45" spans="1:38" s="402" customFormat="1" x14ac:dyDescent="0.25">
      <c r="B45" s="406"/>
      <c r="C45" s="405"/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5"/>
      <c r="P45" s="405"/>
      <c r="Q45" s="405"/>
      <c r="R45" s="405"/>
      <c r="S45" s="405"/>
      <c r="T45" s="405"/>
      <c r="U45" s="405"/>
      <c r="V45" s="405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397"/>
    </row>
    <row r="46" spans="1:38" s="396" customFormat="1" x14ac:dyDescent="0.25">
      <c r="B46" s="408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38" s="396" customFormat="1" x14ac:dyDescent="0.25">
      <c r="B47" s="408"/>
      <c r="C47" s="407"/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38" s="402" customFormat="1" x14ac:dyDescent="0.25">
      <c r="B48" s="406"/>
      <c r="C48" s="405"/>
      <c r="D48" s="405"/>
      <c r="E48" s="405"/>
      <c r="F48" s="405"/>
      <c r="G48" s="405"/>
      <c r="H48" s="405"/>
      <c r="I48" s="405"/>
      <c r="J48" s="405"/>
      <c r="K48" s="405"/>
      <c r="L48" s="405"/>
      <c r="M48" s="405"/>
      <c r="N48" s="405"/>
      <c r="O48" s="405"/>
      <c r="P48" s="405"/>
      <c r="Q48" s="405"/>
      <c r="R48" s="405"/>
      <c r="S48" s="405"/>
      <c r="T48" s="405"/>
      <c r="U48" s="405"/>
      <c r="V48" s="405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2:37" s="402" customFormat="1" x14ac:dyDescent="0.25">
      <c r="B49" s="406"/>
      <c r="C49" s="405"/>
      <c r="D49" s="405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2:37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2:37" s="402" customFormat="1" x14ac:dyDescent="0.25">
      <c r="B51" s="406"/>
      <c r="C51" s="405"/>
      <c r="D51" s="405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4"/>
      <c r="AJ51" s="403"/>
      <c r="AK51" s="397"/>
    </row>
    <row r="52" spans="2:37" s="396" customFormat="1" ht="13.5" thickBot="1" x14ac:dyDescent="0.3">
      <c r="B52" s="401"/>
      <c r="C52" s="400"/>
      <c r="D52" s="400"/>
      <c r="E52" s="400"/>
      <c r="F52" s="400"/>
      <c r="G52" s="400" t="s">
        <v>1556</v>
      </c>
      <c r="H52" s="400"/>
      <c r="I52" s="400"/>
      <c r="J52" s="400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 t="s">
        <v>1557</v>
      </c>
      <c r="V52" s="400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8"/>
      <c r="AK52" s="397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507" customWidth="1"/>
    <col min="2" max="2" width="18.7109375" style="507" customWidth="1"/>
    <col min="3" max="3" width="3.7109375" style="507" customWidth="1"/>
    <col min="4" max="4" width="3.5703125" style="507" customWidth="1"/>
    <col min="5" max="5" width="12.42578125" style="507" customWidth="1"/>
    <col min="6" max="6" width="12.140625" style="507" customWidth="1"/>
    <col min="7" max="7" width="14.7109375" style="507" customWidth="1"/>
    <col min="8" max="8" width="3.5703125" style="507" customWidth="1"/>
    <col min="9" max="9" width="10.5703125" style="507" customWidth="1"/>
    <col min="10" max="10" width="14.42578125" style="507" customWidth="1"/>
    <col min="11" max="16384" width="9.140625" style="507"/>
  </cols>
  <sheetData>
    <row r="1" spans="1:13" ht="7.5" customHeight="1" x14ac:dyDescent="0.25">
      <c r="A1" s="506"/>
      <c r="F1" s="450"/>
      <c r="G1" s="450"/>
      <c r="H1" s="450"/>
      <c r="I1" s="450"/>
    </row>
    <row r="2" spans="1:13" ht="17.25" customHeight="1" x14ac:dyDescent="0.25">
      <c r="A2" s="506"/>
      <c r="B2" s="1710" t="s">
        <v>1519</v>
      </c>
      <c r="C2" s="1711"/>
      <c r="E2" s="450"/>
      <c r="F2" s="723" t="s">
        <v>1558</v>
      </c>
      <c r="G2" s="683" t="e">
        <f>"  "&amp;#REF!&amp;"  "&amp;#REF!&amp;"  "&amp;#REF!&amp;"  "&amp;#REF!&amp;"  "&amp;#REF!&amp;"  "&amp;#REF!&amp;"  "&amp;#REF!&amp;"  "&amp;#REF!&amp;"  "&amp;#REF!&amp;"  "&amp;#REF!</f>
        <v>#REF!</v>
      </c>
      <c r="H2" s="528"/>
      <c r="I2" s="527"/>
    </row>
    <row r="3" spans="1:13" ht="7.5" customHeight="1" thickBot="1" x14ac:dyDescent="0.3">
      <c r="A3" s="506"/>
    </row>
    <row r="4" spans="1:13" s="524" customFormat="1" ht="11.25" customHeight="1" x14ac:dyDescent="0.25">
      <c r="A4" s="1715" t="s">
        <v>1559</v>
      </c>
      <c r="B4" s="1717" t="s">
        <v>1560</v>
      </c>
      <c r="C4" s="1719" t="s">
        <v>1561</v>
      </c>
      <c r="D4" s="1611" t="s">
        <v>1562</v>
      </c>
      <c r="E4" s="1627"/>
      <c r="F4" s="1627"/>
      <c r="G4" s="1627"/>
      <c r="H4" s="1612"/>
      <c r="I4" s="1606" t="s">
        <v>1540</v>
      </c>
      <c r="J4" s="1607"/>
    </row>
    <row r="5" spans="1:13" s="524" customFormat="1" ht="11.25" customHeight="1" x14ac:dyDescent="0.25">
      <c r="A5" s="1716"/>
      <c r="B5" s="1718"/>
      <c r="C5" s="1720"/>
      <c r="D5" s="1669">
        <v>1</v>
      </c>
      <c r="E5" s="1599" t="s">
        <v>1563</v>
      </c>
      <c r="F5" s="1617"/>
      <c r="G5" s="1787" t="s">
        <v>1142</v>
      </c>
      <c r="H5" s="1788"/>
      <c r="I5" s="1601"/>
      <c r="J5" s="1608"/>
    </row>
    <row r="6" spans="1:13" s="524" customFormat="1" ht="12" customHeight="1" x14ac:dyDescent="0.25">
      <c r="A6" s="1667"/>
      <c r="B6" s="1666"/>
      <c r="C6" s="1675"/>
      <c r="D6" s="1721"/>
      <c r="E6" s="1599" t="s">
        <v>1564</v>
      </c>
      <c r="F6" s="1617"/>
      <c r="G6" s="1789"/>
      <c r="H6" s="1790"/>
      <c r="I6" s="1599" t="s">
        <v>1140</v>
      </c>
      <c r="J6" s="1600"/>
    </row>
    <row r="7" spans="1:13" s="526" customFormat="1" ht="27.95" customHeight="1" x14ac:dyDescent="0.25">
      <c r="A7" s="1656"/>
      <c r="B7" s="1786" t="s">
        <v>1565</v>
      </c>
      <c r="C7" s="1674" t="s">
        <v>486</v>
      </c>
      <c r="D7" s="1597">
        <f>'BS old'!D10</f>
        <v>0</v>
      </c>
      <c r="E7" s="1597"/>
      <c r="F7" s="1597"/>
      <c r="G7" s="1594">
        <f>'BS old'!F10</f>
        <v>0</v>
      </c>
      <c r="H7" s="1595"/>
      <c r="I7" s="1598"/>
      <c r="J7" s="525"/>
    </row>
    <row r="8" spans="1:13" s="526" customFormat="1" ht="27.95" customHeight="1" x14ac:dyDescent="0.25">
      <c r="A8" s="1656"/>
      <c r="B8" s="1724"/>
      <c r="C8" s="1674"/>
      <c r="D8" s="1597">
        <f>'BS old'!E10</f>
        <v>0</v>
      </c>
      <c r="E8" s="1597"/>
      <c r="F8" s="1597"/>
      <c r="G8" s="658"/>
      <c r="H8" s="1594">
        <f>'BS old'!G10</f>
        <v>0</v>
      </c>
      <c r="I8" s="1595"/>
      <c r="J8" s="1596"/>
      <c r="M8" s="526" t="s">
        <v>1057</v>
      </c>
    </row>
    <row r="9" spans="1:13" s="526" customFormat="1" ht="27.95" customHeight="1" x14ac:dyDescent="0.25">
      <c r="A9" s="1650" t="s">
        <v>487</v>
      </c>
      <c r="B9" s="1791" t="s">
        <v>1566</v>
      </c>
      <c r="C9" s="1674" t="s">
        <v>489</v>
      </c>
      <c r="D9" s="1597">
        <f>'BS old'!D11</f>
        <v>0</v>
      </c>
      <c r="E9" s="1597"/>
      <c r="F9" s="1597"/>
      <c r="G9" s="1594">
        <f>'BS old'!F11</f>
        <v>0</v>
      </c>
      <c r="H9" s="1595"/>
      <c r="I9" s="1598"/>
      <c r="J9" s="525"/>
    </row>
    <row r="10" spans="1:13" s="526" customFormat="1" ht="27.95" customHeight="1" x14ac:dyDescent="0.25">
      <c r="A10" s="1650"/>
      <c r="B10" s="1677"/>
      <c r="C10" s="1674"/>
      <c r="D10" s="1597">
        <f>'BS old'!E11</f>
        <v>0</v>
      </c>
      <c r="E10" s="1597"/>
      <c r="F10" s="1597"/>
      <c r="G10" s="658"/>
      <c r="H10" s="1594">
        <f>'BS old'!G11</f>
        <v>0</v>
      </c>
      <c r="I10" s="1595"/>
      <c r="J10" s="1596"/>
    </row>
    <row r="11" spans="1:13" s="526" customFormat="1" ht="27.95" customHeight="1" x14ac:dyDescent="0.25">
      <c r="A11" s="1650" t="s">
        <v>490</v>
      </c>
      <c r="B11" s="1791" t="s">
        <v>1567</v>
      </c>
      <c r="C11" s="1674" t="s">
        <v>492</v>
      </c>
      <c r="D11" s="1597">
        <f>'BS old'!D12</f>
        <v>0</v>
      </c>
      <c r="E11" s="1597"/>
      <c r="F11" s="1597"/>
      <c r="G11" s="1594">
        <f>'BS old'!F12</f>
        <v>0</v>
      </c>
      <c r="H11" s="1595"/>
      <c r="I11" s="1598"/>
      <c r="J11" s="684"/>
    </row>
    <row r="12" spans="1:13" s="526" customFormat="1" ht="27.95" customHeight="1" x14ac:dyDescent="0.25">
      <c r="A12" s="1650"/>
      <c r="B12" s="1677"/>
      <c r="C12" s="1674"/>
      <c r="D12" s="1597">
        <f>'BS old'!E12</f>
        <v>0</v>
      </c>
      <c r="E12" s="1597"/>
      <c r="F12" s="1597"/>
      <c r="G12" s="658"/>
      <c r="H12" s="1594">
        <f>'BS old'!G12</f>
        <v>0</v>
      </c>
      <c r="I12" s="1595"/>
      <c r="J12" s="1596"/>
    </row>
    <row r="13" spans="1:13" s="524" customFormat="1" ht="27.95" customHeight="1" x14ac:dyDescent="0.25">
      <c r="A13" s="1648" t="s">
        <v>493</v>
      </c>
      <c r="B13" s="1742" t="s">
        <v>1568</v>
      </c>
      <c r="C13" s="1728" t="s">
        <v>495</v>
      </c>
      <c r="D13" s="1597">
        <f>'BS old'!D13</f>
        <v>0</v>
      </c>
      <c r="E13" s="1597"/>
      <c r="F13" s="1597"/>
      <c r="G13" s="1594">
        <f>'BS old'!F13</f>
        <v>0</v>
      </c>
      <c r="H13" s="1595"/>
      <c r="I13" s="1598"/>
      <c r="J13" s="525"/>
    </row>
    <row r="14" spans="1:13" s="524" customFormat="1" ht="27.95" customHeight="1" x14ac:dyDescent="0.25">
      <c r="A14" s="1649"/>
      <c r="B14" s="1680"/>
      <c r="C14" s="1637"/>
      <c r="D14" s="1597">
        <f>'BS old'!E13</f>
        <v>0</v>
      </c>
      <c r="E14" s="1597"/>
      <c r="F14" s="1597"/>
      <c r="G14" s="658"/>
      <c r="H14" s="1594">
        <f>'BS old'!G13</f>
        <v>0</v>
      </c>
      <c r="I14" s="1595"/>
      <c r="J14" s="1596"/>
    </row>
    <row r="15" spans="1:13" s="524" customFormat="1" ht="27.95" customHeight="1" x14ac:dyDescent="0.25">
      <c r="A15" s="1647" t="s">
        <v>496</v>
      </c>
      <c r="B15" s="1742" t="s">
        <v>1569</v>
      </c>
      <c r="C15" s="1728" t="s">
        <v>498</v>
      </c>
      <c r="D15" s="1597">
        <f>'BS old'!D14</f>
        <v>0</v>
      </c>
      <c r="E15" s="1597"/>
      <c r="F15" s="1597"/>
      <c r="G15" s="1594">
        <f>'BS old'!F14</f>
        <v>0</v>
      </c>
      <c r="H15" s="1595"/>
      <c r="I15" s="1598"/>
      <c r="J15" s="525"/>
    </row>
    <row r="16" spans="1:13" s="524" customFormat="1" ht="27.95" customHeight="1" x14ac:dyDescent="0.25">
      <c r="A16" s="1647"/>
      <c r="B16" s="1680"/>
      <c r="C16" s="1637"/>
      <c r="D16" s="1597">
        <f>'BS old'!E14</f>
        <v>0</v>
      </c>
      <c r="E16" s="1597"/>
      <c r="F16" s="1597"/>
      <c r="G16" s="658"/>
      <c r="H16" s="1594">
        <f>'BS old'!G14</f>
        <v>0</v>
      </c>
      <c r="I16" s="1595"/>
      <c r="J16" s="1596"/>
    </row>
    <row r="17" spans="1:10" s="524" customFormat="1" ht="27.95" customHeight="1" x14ac:dyDescent="0.25">
      <c r="A17" s="1647" t="s">
        <v>499</v>
      </c>
      <c r="B17" s="1742" t="s">
        <v>1570</v>
      </c>
      <c r="C17" s="1728" t="s">
        <v>501</v>
      </c>
      <c r="D17" s="1597">
        <f>'BS old'!D15</f>
        <v>0</v>
      </c>
      <c r="E17" s="1597"/>
      <c r="F17" s="1597"/>
      <c r="G17" s="1594">
        <f>'BS old'!F15</f>
        <v>0</v>
      </c>
      <c r="H17" s="1595"/>
      <c r="I17" s="1598"/>
      <c r="J17" s="525"/>
    </row>
    <row r="18" spans="1:10" s="524" customFormat="1" ht="27.95" customHeight="1" x14ac:dyDescent="0.25">
      <c r="A18" s="1647"/>
      <c r="B18" s="1680"/>
      <c r="C18" s="1637"/>
      <c r="D18" s="1597">
        <f>'BS old'!E15</f>
        <v>0</v>
      </c>
      <c r="E18" s="1597"/>
      <c r="F18" s="1597"/>
      <c r="G18" s="658"/>
      <c r="H18" s="1594">
        <f>'BS old'!G15</f>
        <v>0</v>
      </c>
      <c r="I18" s="1595"/>
      <c r="J18" s="1596"/>
    </row>
    <row r="19" spans="1:10" s="524" customFormat="1" ht="27.95" customHeight="1" x14ac:dyDescent="0.25">
      <c r="A19" s="1647" t="s">
        <v>502</v>
      </c>
      <c r="B19" s="1742" t="s">
        <v>1571</v>
      </c>
      <c r="C19" s="1728" t="s">
        <v>504</v>
      </c>
      <c r="D19" s="1597">
        <f>'BS old'!D16</f>
        <v>0</v>
      </c>
      <c r="E19" s="1597"/>
      <c r="F19" s="1597"/>
      <c r="G19" s="1594">
        <f>'BS old'!F16</f>
        <v>0</v>
      </c>
      <c r="H19" s="1595"/>
      <c r="I19" s="1598"/>
      <c r="J19" s="525"/>
    </row>
    <row r="20" spans="1:10" s="524" customFormat="1" ht="27.95" customHeight="1" x14ac:dyDescent="0.25">
      <c r="A20" s="1647"/>
      <c r="B20" s="1680"/>
      <c r="C20" s="1637"/>
      <c r="D20" s="1597">
        <f>'BS old'!E16</f>
        <v>0</v>
      </c>
      <c r="E20" s="1597"/>
      <c r="F20" s="1597"/>
      <c r="G20" s="658"/>
      <c r="H20" s="1594">
        <f>'BS old'!G16</f>
        <v>0</v>
      </c>
      <c r="I20" s="1595"/>
      <c r="J20" s="1596"/>
    </row>
    <row r="21" spans="1:10" s="524" customFormat="1" ht="27.95" customHeight="1" x14ac:dyDescent="0.25">
      <c r="A21" s="1647" t="s">
        <v>505</v>
      </c>
      <c r="B21" s="1742" t="s">
        <v>1572</v>
      </c>
      <c r="C21" s="1728" t="s">
        <v>507</v>
      </c>
      <c r="D21" s="1597">
        <f>'BS old'!D17</f>
        <v>0</v>
      </c>
      <c r="E21" s="1597"/>
      <c r="F21" s="1597"/>
      <c r="G21" s="1594">
        <f>'BS old'!F17</f>
        <v>0</v>
      </c>
      <c r="H21" s="1595"/>
      <c r="I21" s="1598"/>
      <c r="J21" s="525"/>
    </row>
    <row r="22" spans="1:10" s="524" customFormat="1" ht="27.95" customHeight="1" x14ac:dyDescent="0.25">
      <c r="A22" s="1647"/>
      <c r="B22" s="1680"/>
      <c r="C22" s="1637"/>
      <c r="D22" s="1597">
        <f>'BS old'!E17</f>
        <v>0</v>
      </c>
      <c r="E22" s="1597"/>
      <c r="F22" s="1597"/>
      <c r="G22" s="658"/>
      <c r="H22" s="1594">
        <f>'BS old'!G17</f>
        <v>0</v>
      </c>
      <c r="I22" s="1595"/>
      <c r="J22" s="1596"/>
    </row>
    <row r="23" spans="1:10" s="524" customFormat="1" ht="27.95" customHeight="1" x14ac:dyDescent="0.25">
      <c r="A23" s="1647" t="s">
        <v>508</v>
      </c>
      <c r="B23" s="1742" t="s">
        <v>1573</v>
      </c>
      <c r="C23" s="1728" t="s">
        <v>510</v>
      </c>
      <c r="D23" s="1597">
        <f>'BS old'!D18</f>
        <v>0</v>
      </c>
      <c r="E23" s="1597"/>
      <c r="F23" s="1597"/>
      <c r="G23" s="1594">
        <f>'BS old'!F18</f>
        <v>0</v>
      </c>
      <c r="H23" s="1595"/>
      <c r="I23" s="1598"/>
      <c r="J23" s="525"/>
    </row>
    <row r="24" spans="1:10" s="524" customFormat="1" ht="27.95" customHeight="1" x14ac:dyDescent="0.25">
      <c r="A24" s="1647"/>
      <c r="B24" s="1680"/>
      <c r="C24" s="1637"/>
      <c r="D24" s="1597">
        <f>'BS old'!E18</f>
        <v>0</v>
      </c>
      <c r="E24" s="1597"/>
      <c r="F24" s="1597"/>
      <c r="G24" s="658"/>
      <c r="H24" s="1594">
        <f>'BS old'!G18</f>
        <v>0</v>
      </c>
      <c r="I24" s="1595"/>
      <c r="J24" s="1596"/>
    </row>
    <row r="25" spans="1:10" s="524" customFormat="1" ht="27.95" customHeight="1" x14ac:dyDescent="0.25">
      <c r="A25" s="1647" t="s">
        <v>511</v>
      </c>
      <c r="B25" s="1742" t="s">
        <v>1574</v>
      </c>
      <c r="C25" s="1728" t="s">
        <v>513</v>
      </c>
      <c r="D25" s="1597">
        <f>'BS old'!D19</f>
        <v>0</v>
      </c>
      <c r="E25" s="1597"/>
      <c r="F25" s="1597"/>
      <c r="G25" s="1594">
        <f>'BS old'!F19</f>
        <v>0</v>
      </c>
      <c r="H25" s="1595"/>
      <c r="I25" s="1598"/>
      <c r="J25" s="525"/>
    </row>
    <row r="26" spans="1:10" s="524" customFormat="1" ht="27.95" customHeight="1" x14ac:dyDescent="0.25">
      <c r="A26" s="1647"/>
      <c r="B26" s="1680"/>
      <c r="C26" s="1637"/>
      <c r="D26" s="1597">
        <f>'BS old'!E19</f>
        <v>0</v>
      </c>
      <c r="E26" s="1597"/>
      <c r="F26" s="1597"/>
      <c r="G26" s="658"/>
      <c r="H26" s="1594">
        <f>'BS old'!G19</f>
        <v>0</v>
      </c>
      <c r="I26" s="1595"/>
      <c r="J26" s="1596"/>
    </row>
    <row r="27" spans="1:10" s="526" customFormat="1" ht="27.95" customHeight="1" x14ac:dyDescent="0.25">
      <c r="A27" s="1663" t="s">
        <v>514</v>
      </c>
      <c r="B27" s="1786" t="s">
        <v>1575</v>
      </c>
      <c r="C27" s="1733" t="s">
        <v>516</v>
      </c>
      <c r="D27" s="1597">
        <f>'BS old'!D20</f>
        <v>0</v>
      </c>
      <c r="E27" s="1597"/>
      <c r="F27" s="1597"/>
      <c r="G27" s="1594">
        <f>'BS old'!F20</f>
        <v>0</v>
      </c>
      <c r="H27" s="1595"/>
      <c r="I27" s="1598"/>
      <c r="J27" s="525"/>
    </row>
    <row r="28" spans="1:10" s="526" customFormat="1" ht="27.95" customHeight="1" x14ac:dyDescent="0.25">
      <c r="A28" s="1650"/>
      <c r="B28" s="1724"/>
      <c r="C28" s="1734"/>
      <c r="D28" s="1597">
        <f>'BS old'!E20</f>
        <v>0</v>
      </c>
      <c r="E28" s="1597"/>
      <c r="F28" s="1597"/>
      <c r="G28" s="658"/>
      <c r="H28" s="1594">
        <f>'BS old'!G20</f>
        <v>0</v>
      </c>
      <c r="I28" s="1595"/>
      <c r="J28" s="1596"/>
    </row>
    <row r="29" spans="1:10" s="524" customFormat="1" ht="27.95" customHeight="1" x14ac:dyDescent="0.25">
      <c r="A29" s="1648" t="s">
        <v>517</v>
      </c>
      <c r="B29" s="1742" t="s">
        <v>1576</v>
      </c>
      <c r="C29" s="1728" t="s">
        <v>519</v>
      </c>
      <c r="D29" s="1597">
        <f>'BS old'!D21</f>
        <v>0</v>
      </c>
      <c r="E29" s="1597"/>
      <c r="F29" s="1597"/>
      <c r="G29" s="1594">
        <f>'BS old'!F21</f>
        <v>0</v>
      </c>
      <c r="H29" s="1595"/>
      <c r="I29" s="1598"/>
      <c r="J29" s="525"/>
    </row>
    <row r="30" spans="1:10" s="524" customFormat="1" ht="27.95" customHeight="1" x14ac:dyDescent="0.25">
      <c r="A30" s="1658"/>
      <c r="B30" s="1680"/>
      <c r="C30" s="1637"/>
      <c r="D30" s="1597">
        <f>'BS old'!E21</f>
        <v>0</v>
      </c>
      <c r="E30" s="1597"/>
      <c r="F30" s="1597"/>
      <c r="G30" s="658"/>
      <c r="H30" s="1594">
        <f>'BS old'!G21</f>
        <v>0</v>
      </c>
      <c r="I30" s="1595"/>
      <c r="J30" s="1596"/>
    </row>
    <row r="31" spans="1:10" s="524" customFormat="1" ht="27.95" customHeight="1" x14ac:dyDescent="0.25">
      <c r="A31" s="1647" t="s">
        <v>496</v>
      </c>
      <c r="B31" s="1742" t="s">
        <v>1577</v>
      </c>
      <c r="C31" s="1728" t="s">
        <v>521</v>
      </c>
      <c r="D31" s="1597">
        <f>'BS old'!D22</f>
        <v>0</v>
      </c>
      <c r="E31" s="1597"/>
      <c r="F31" s="1597"/>
      <c r="G31" s="1735">
        <f>'BS old'!F22</f>
        <v>0</v>
      </c>
      <c r="H31" s="1736"/>
      <c r="I31" s="1737"/>
      <c r="J31" s="525"/>
    </row>
    <row r="32" spans="1:10" s="524" customFormat="1" ht="27.95" customHeight="1" thickBot="1" x14ac:dyDescent="0.3">
      <c r="A32" s="1647"/>
      <c r="B32" s="1680"/>
      <c r="C32" s="1637"/>
      <c r="D32" s="1597">
        <f>'BS old'!E22</f>
        <v>0</v>
      </c>
      <c r="E32" s="1597"/>
      <c r="F32" s="1597"/>
      <c r="G32" s="658"/>
      <c r="H32" s="1594">
        <f>'BS old'!G22</f>
        <v>0</v>
      </c>
      <c r="I32" s="1595"/>
      <c r="J32" s="1596"/>
    </row>
    <row r="33" spans="1:10" s="524" customFormat="1" ht="11.25" customHeight="1" x14ac:dyDescent="0.25">
      <c r="A33" s="1715" t="s">
        <v>1559</v>
      </c>
      <c r="B33" s="1717" t="s">
        <v>1560</v>
      </c>
      <c r="C33" s="1719" t="s">
        <v>1561</v>
      </c>
      <c r="D33" s="1611" t="s">
        <v>1562</v>
      </c>
      <c r="E33" s="1627"/>
      <c r="F33" s="1627"/>
      <c r="G33" s="1627"/>
      <c r="H33" s="1612"/>
      <c r="I33" s="1606" t="s">
        <v>1540</v>
      </c>
      <c r="J33" s="1607"/>
    </row>
    <row r="34" spans="1:10" s="524" customFormat="1" ht="11.25" customHeight="1" x14ac:dyDescent="0.25">
      <c r="A34" s="1716"/>
      <c r="B34" s="1718"/>
      <c r="C34" s="1720"/>
      <c r="D34" s="1669">
        <v>1</v>
      </c>
      <c r="E34" s="1599" t="s">
        <v>1563</v>
      </c>
      <c r="F34" s="1617"/>
      <c r="G34" s="1787" t="s">
        <v>1142</v>
      </c>
      <c r="H34" s="1788"/>
      <c r="I34" s="1601"/>
      <c r="J34" s="1608"/>
    </row>
    <row r="35" spans="1:10" s="524" customFormat="1" ht="12" customHeight="1" x14ac:dyDescent="0.25">
      <c r="A35" s="1667"/>
      <c r="B35" s="1666"/>
      <c r="C35" s="1675"/>
      <c r="D35" s="1721"/>
      <c r="E35" s="1599" t="s">
        <v>1564</v>
      </c>
      <c r="F35" s="1617"/>
      <c r="G35" s="1789"/>
      <c r="H35" s="1790"/>
      <c r="I35" s="1599" t="s">
        <v>1140</v>
      </c>
      <c r="J35" s="1600"/>
    </row>
    <row r="36" spans="1:10" ht="27.95" customHeight="1" x14ac:dyDescent="0.25">
      <c r="A36" s="1679" t="s">
        <v>499</v>
      </c>
      <c r="B36" s="1742" t="s">
        <v>1578</v>
      </c>
      <c r="C36" s="1637" t="s">
        <v>523</v>
      </c>
      <c r="D36" s="1738">
        <f>'BS old'!D23</f>
        <v>0</v>
      </c>
      <c r="E36" s="1738"/>
      <c r="F36" s="1738"/>
      <c r="G36" s="1609">
        <f>'BS old'!F23</f>
        <v>0</v>
      </c>
      <c r="H36" s="1610"/>
      <c r="I36" s="1739"/>
      <c r="J36" s="685"/>
    </row>
    <row r="37" spans="1:10" ht="27.95" customHeight="1" x14ac:dyDescent="0.25">
      <c r="A37" s="1647"/>
      <c r="B37" s="1680"/>
      <c r="C37" s="1634"/>
      <c r="D37" s="1597">
        <f>'BS old'!E23</f>
        <v>0</v>
      </c>
      <c r="E37" s="1597"/>
      <c r="F37" s="1597"/>
      <c r="G37" s="686"/>
      <c r="H37" s="1594">
        <f>'BS old'!G23</f>
        <v>0</v>
      </c>
      <c r="I37" s="1595"/>
      <c r="J37" s="1596"/>
    </row>
    <row r="38" spans="1:10" ht="27.95" customHeight="1" x14ac:dyDescent="0.25">
      <c r="A38" s="1647" t="s">
        <v>502</v>
      </c>
      <c r="B38" s="1742" t="s">
        <v>1579</v>
      </c>
      <c r="C38" s="1634" t="s">
        <v>525</v>
      </c>
      <c r="D38" s="1597">
        <f>'BS old'!D24</f>
        <v>0</v>
      </c>
      <c r="E38" s="1597"/>
      <c r="F38" s="1597"/>
      <c r="G38" s="1594">
        <f>'BS old'!F24</f>
        <v>0</v>
      </c>
      <c r="H38" s="1595"/>
      <c r="I38" s="1598"/>
      <c r="J38" s="685"/>
    </row>
    <row r="39" spans="1:10" ht="27.95" customHeight="1" x14ac:dyDescent="0.25">
      <c r="A39" s="1647"/>
      <c r="B39" s="1680"/>
      <c r="C39" s="1634"/>
      <c r="D39" s="1597">
        <f>'BS old'!E24</f>
        <v>0</v>
      </c>
      <c r="E39" s="1597"/>
      <c r="F39" s="1597"/>
      <c r="G39" s="686"/>
      <c r="H39" s="1594">
        <f>'BS old'!G24</f>
        <v>0</v>
      </c>
      <c r="I39" s="1595"/>
      <c r="J39" s="1596"/>
    </row>
    <row r="40" spans="1:10" ht="27.95" customHeight="1" x14ac:dyDescent="0.25">
      <c r="A40" s="1647" t="s">
        <v>505</v>
      </c>
      <c r="B40" s="1742" t="s">
        <v>1580</v>
      </c>
      <c r="C40" s="1637" t="s">
        <v>527</v>
      </c>
      <c r="D40" s="1597">
        <f>'BS old'!D25</f>
        <v>0</v>
      </c>
      <c r="E40" s="1597"/>
      <c r="F40" s="1597"/>
      <c r="G40" s="1594">
        <f>'BS old'!F25</f>
        <v>0</v>
      </c>
      <c r="H40" s="1595"/>
      <c r="I40" s="1598"/>
      <c r="J40" s="685"/>
    </row>
    <row r="41" spans="1:10" ht="27.95" customHeight="1" x14ac:dyDescent="0.25">
      <c r="A41" s="1647"/>
      <c r="B41" s="1680"/>
      <c r="C41" s="1634"/>
      <c r="D41" s="1597">
        <f>'BS old'!E25</f>
        <v>0</v>
      </c>
      <c r="E41" s="1597"/>
      <c r="F41" s="1597"/>
      <c r="G41" s="686"/>
      <c r="H41" s="1594">
        <f>'BS old'!G25</f>
        <v>0</v>
      </c>
      <c r="I41" s="1595"/>
      <c r="J41" s="1596"/>
    </row>
    <row r="42" spans="1:10" ht="27.95" customHeight="1" x14ac:dyDescent="0.25">
      <c r="A42" s="1647" t="s">
        <v>508</v>
      </c>
      <c r="B42" s="1742" t="s">
        <v>1581</v>
      </c>
      <c r="C42" s="1634" t="s">
        <v>529</v>
      </c>
      <c r="D42" s="1597">
        <f>'BS old'!D26</f>
        <v>0</v>
      </c>
      <c r="E42" s="1597"/>
      <c r="F42" s="1597"/>
      <c r="G42" s="1594">
        <f>'BS old'!F26</f>
        <v>0</v>
      </c>
      <c r="H42" s="1595"/>
      <c r="I42" s="1598"/>
      <c r="J42" s="685"/>
    </row>
    <row r="43" spans="1:10" ht="27.95" customHeight="1" x14ac:dyDescent="0.25">
      <c r="A43" s="1647"/>
      <c r="B43" s="1680"/>
      <c r="C43" s="1634"/>
      <c r="D43" s="1597">
        <f>'BS old'!E26</f>
        <v>0</v>
      </c>
      <c r="E43" s="1597"/>
      <c r="F43" s="1597"/>
      <c r="G43" s="686"/>
      <c r="H43" s="1594">
        <f>'BS old'!G26</f>
        <v>0</v>
      </c>
      <c r="I43" s="1595"/>
      <c r="J43" s="1596"/>
    </row>
    <row r="44" spans="1:10" ht="27.95" customHeight="1" x14ac:dyDescent="0.25">
      <c r="A44" s="1647" t="s">
        <v>511</v>
      </c>
      <c r="B44" s="1742" t="s">
        <v>1582</v>
      </c>
      <c r="C44" s="1637" t="s">
        <v>531</v>
      </c>
      <c r="D44" s="1597">
        <f>'BS old'!D27</f>
        <v>0</v>
      </c>
      <c r="E44" s="1597"/>
      <c r="F44" s="1597"/>
      <c r="G44" s="1594">
        <f>'BS old'!F27</f>
        <v>0</v>
      </c>
      <c r="H44" s="1595"/>
      <c r="I44" s="1598"/>
      <c r="J44" s="685"/>
    </row>
    <row r="45" spans="1:10" ht="27.95" customHeight="1" x14ac:dyDescent="0.25">
      <c r="A45" s="1647"/>
      <c r="B45" s="1680"/>
      <c r="C45" s="1634"/>
      <c r="D45" s="1597">
        <f>'BS old'!E27</f>
        <v>0</v>
      </c>
      <c r="E45" s="1597"/>
      <c r="F45" s="1597"/>
      <c r="G45" s="686"/>
      <c r="H45" s="1594">
        <f>'BS old'!G27</f>
        <v>0</v>
      </c>
      <c r="I45" s="1595"/>
      <c r="J45" s="1596"/>
    </row>
    <row r="46" spans="1:10" ht="27.95" customHeight="1" x14ac:dyDescent="0.25">
      <c r="A46" s="1647" t="s">
        <v>532</v>
      </c>
      <c r="B46" s="1742" t="s">
        <v>1583</v>
      </c>
      <c r="C46" s="1634" t="s">
        <v>534</v>
      </c>
      <c r="D46" s="1597">
        <f>'BS old'!D28</f>
        <v>0</v>
      </c>
      <c r="E46" s="1597"/>
      <c r="F46" s="1597"/>
      <c r="G46" s="1594">
        <f>'BS old'!F28</f>
        <v>0</v>
      </c>
      <c r="H46" s="1595"/>
      <c r="I46" s="1598"/>
      <c r="J46" s="685"/>
    </row>
    <row r="47" spans="1:10" ht="27.95" customHeight="1" x14ac:dyDescent="0.25">
      <c r="A47" s="1647"/>
      <c r="B47" s="1680"/>
      <c r="C47" s="1634"/>
      <c r="D47" s="1597">
        <f>'BS old'!E28</f>
        <v>0</v>
      </c>
      <c r="E47" s="1597"/>
      <c r="F47" s="1597"/>
      <c r="G47" s="686"/>
      <c r="H47" s="1594">
        <f>'BS old'!G28</f>
        <v>0</v>
      </c>
      <c r="I47" s="1595"/>
      <c r="J47" s="1596"/>
    </row>
    <row r="48" spans="1:10" ht="27.95" customHeight="1" x14ac:dyDescent="0.25">
      <c r="A48" s="1647" t="s">
        <v>535</v>
      </c>
      <c r="B48" s="1742" t="s">
        <v>1584</v>
      </c>
      <c r="C48" s="1637" t="s">
        <v>537</v>
      </c>
      <c r="D48" s="1597">
        <f>'BS old'!D29</f>
        <v>0</v>
      </c>
      <c r="E48" s="1597"/>
      <c r="F48" s="1597"/>
      <c r="G48" s="1594">
        <f>'BS old'!F29</f>
        <v>0</v>
      </c>
      <c r="H48" s="1595"/>
      <c r="I48" s="1598"/>
      <c r="J48" s="685"/>
    </row>
    <row r="49" spans="1:10" ht="27.95" customHeight="1" x14ac:dyDescent="0.25">
      <c r="A49" s="1647"/>
      <c r="B49" s="1680"/>
      <c r="C49" s="1634"/>
      <c r="D49" s="1597">
        <f>'BS old'!E29</f>
        <v>0</v>
      </c>
      <c r="E49" s="1597"/>
      <c r="F49" s="1597"/>
      <c r="G49" s="687"/>
      <c r="H49" s="1594">
        <f>'BS old'!G29</f>
        <v>0</v>
      </c>
      <c r="I49" s="1595"/>
      <c r="J49" s="1596"/>
    </row>
    <row r="50" spans="1:10" ht="27.95" customHeight="1" x14ac:dyDescent="0.25">
      <c r="A50" s="1663" t="s">
        <v>538</v>
      </c>
      <c r="B50" s="1791" t="s">
        <v>1585</v>
      </c>
      <c r="C50" s="1634" t="s">
        <v>540</v>
      </c>
      <c r="D50" s="1597">
        <f>'BS old'!D30</f>
        <v>0</v>
      </c>
      <c r="E50" s="1597"/>
      <c r="F50" s="1597"/>
      <c r="G50" s="1594">
        <f>'BS old'!F30</f>
        <v>0</v>
      </c>
      <c r="H50" s="1595"/>
      <c r="I50" s="1598"/>
      <c r="J50" s="685"/>
    </row>
    <row r="51" spans="1:10" ht="27.95" customHeight="1" x14ac:dyDescent="0.25">
      <c r="A51" s="1663"/>
      <c r="B51" s="1677"/>
      <c r="C51" s="1634"/>
      <c r="D51" s="1597">
        <f>'BS old'!E30</f>
        <v>0</v>
      </c>
      <c r="E51" s="1597"/>
      <c r="F51" s="1597"/>
      <c r="G51" s="687"/>
      <c r="H51" s="1594">
        <f>'BS old'!G30</f>
        <v>0</v>
      </c>
      <c r="I51" s="1595"/>
      <c r="J51" s="1596"/>
    </row>
    <row r="52" spans="1:10" s="455" customFormat="1" ht="27.95" customHeight="1" x14ac:dyDescent="0.25">
      <c r="A52" s="1665" t="s">
        <v>541</v>
      </c>
      <c r="B52" s="1742" t="s">
        <v>1586</v>
      </c>
      <c r="C52" s="1637" t="s">
        <v>543</v>
      </c>
      <c r="D52" s="1597">
        <f>'BS old'!D31</f>
        <v>0</v>
      </c>
      <c r="E52" s="1597"/>
      <c r="F52" s="1597"/>
      <c r="G52" s="1594">
        <f>'BS old'!F31</f>
        <v>0</v>
      </c>
      <c r="H52" s="1595"/>
      <c r="I52" s="1598"/>
      <c r="J52" s="685"/>
    </row>
    <row r="53" spans="1:10" s="455" customFormat="1" ht="27.95" customHeight="1" x14ac:dyDescent="0.25">
      <c r="A53" s="1665"/>
      <c r="B53" s="1680"/>
      <c r="C53" s="1634"/>
      <c r="D53" s="1597">
        <f>'BS old'!E31</f>
        <v>0</v>
      </c>
      <c r="E53" s="1597"/>
      <c r="F53" s="1597"/>
      <c r="G53" s="687"/>
      <c r="H53" s="1594">
        <f>'BS old'!G31</f>
        <v>0</v>
      </c>
      <c r="I53" s="1595"/>
      <c r="J53" s="1596"/>
    </row>
    <row r="54" spans="1:10" ht="27.95" customHeight="1" x14ac:dyDescent="0.25">
      <c r="A54" s="1647" t="s">
        <v>496</v>
      </c>
      <c r="B54" s="1742" t="s">
        <v>1587</v>
      </c>
      <c r="C54" s="1634" t="s">
        <v>545</v>
      </c>
      <c r="D54" s="1597">
        <f>'BS old'!D32</f>
        <v>0</v>
      </c>
      <c r="E54" s="1597"/>
      <c r="F54" s="1597"/>
      <c r="G54" s="1594">
        <f>'BS old'!F32</f>
        <v>0</v>
      </c>
      <c r="H54" s="1595"/>
      <c r="I54" s="1598"/>
      <c r="J54" s="685"/>
    </row>
    <row r="55" spans="1:10" ht="27.95" customHeight="1" x14ac:dyDescent="0.25">
      <c r="A55" s="1647"/>
      <c r="B55" s="1680"/>
      <c r="C55" s="1634"/>
      <c r="D55" s="1597">
        <f>'BS old'!E32</f>
        <v>0</v>
      </c>
      <c r="E55" s="1597"/>
      <c r="F55" s="1597"/>
      <c r="G55" s="687"/>
      <c r="H55" s="1594">
        <f>'BS old'!G32</f>
        <v>0</v>
      </c>
      <c r="I55" s="1595"/>
      <c r="J55" s="1596"/>
    </row>
    <row r="56" spans="1:10" ht="27.95" customHeight="1" x14ac:dyDescent="0.25">
      <c r="A56" s="1647" t="s">
        <v>499</v>
      </c>
      <c r="B56" s="1742" t="s">
        <v>1588</v>
      </c>
      <c r="C56" s="1637" t="s">
        <v>547</v>
      </c>
      <c r="D56" s="1597">
        <f>'BS old'!D33</f>
        <v>0</v>
      </c>
      <c r="E56" s="1597"/>
      <c r="F56" s="1597"/>
      <c r="G56" s="1594">
        <f>'BS old'!F33</f>
        <v>0</v>
      </c>
      <c r="H56" s="1595"/>
      <c r="I56" s="1598"/>
      <c r="J56" s="685"/>
    </row>
    <row r="57" spans="1:10" ht="27.95" customHeight="1" x14ac:dyDescent="0.25">
      <c r="A57" s="1647"/>
      <c r="B57" s="1680"/>
      <c r="C57" s="1634"/>
      <c r="D57" s="1597">
        <f>'BS old'!E33</f>
        <v>0</v>
      </c>
      <c r="E57" s="1597"/>
      <c r="F57" s="1597"/>
      <c r="G57" s="687"/>
      <c r="H57" s="1594">
        <f>'BS old'!G33</f>
        <v>0</v>
      </c>
      <c r="I57" s="1595"/>
      <c r="J57" s="1596"/>
    </row>
    <row r="58" spans="1:10" ht="27.95" customHeight="1" x14ac:dyDescent="0.25">
      <c r="A58" s="1647" t="s">
        <v>502</v>
      </c>
      <c r="B58" s="1742" t="s">
        <v>1589</v>
      </c>
      <c r="C58" s="1634" t="s">
        <v>549</v>
      </c>
      <c r="D58" s="1597">
        <f>'BS old'!D34</f>
        <v>0</v>
      </c>
      <c r="E58" s="1597"/>
      <c r="F58" s="1597"/>
      <c r="G58" s="1594">
        <f>'BS old'!F34</f>
        <v>0</v>
      </c>
      <c r="H58" s="1595"/>
      <c r="I58" s="1598"/>
      <c r="J58" s="685"/>
    </row>
    <row r="59" spans="1:10" ht="27.95" customHeight="1" x14ac:dyDescent="0.25">
      <c r="A59" s="1647"/>
      <c r="B59" s="1680"/>
      <c r="C59" s="1634"/>
      <c r="D59" s="1597">
        <f>'BS old'!E34</f>
        <v>0</v>
      </c>
      <c r="E59" s="1597"/>
      <c r="F59" s="1597"/>
      <c r="G59" s="687"/>
      <c r="H59" s="1594">
        <f>'BS old'!G34</f>
        <v>0</v>
      </c>
      <c r="I59" s="1595"/>
      <c r="J59" s="1596"/>
    </row>
    <row r="60" spans="1:10" ht="27.95" customHeight="1" x14ac:dyDescent="0.25">
      <c r="A60" s="1647" t="s">
        <v>505</v>
      </c>
      <c r="B60" s="1742" t="s">
        <v>1590</v>
      </c>
      <c r="C60" s="1637" t="s">
        <v>551</v>
      </c>
      <c r="D60" s="1597">
        <f>'BS old'!D35</f>
        <v>0</v>
      </c>
      <c r="E60" s="1597"/>
      <c r="F60" s="1597"/>
      <c r="G60" s="1594">
        <f>'BS old'!F35</f>
        <v>0</v>
      </c>
      <c r="H60" s="1595"/>
      <c r="I60" s="1598"/>
      <c r="J60" s="685"/>
    </row>
    <row r="61" spans="1:10" ht="27.95" customHeight="1" x14ac:dyDescent="0.25">
      <c r="A61" s="1647"/>
      <c r="B61" s="1680"/>
      <c r="C61" s="1634"/>
      <c r="D61" s="1597">
        <f>'BS old'!E35</f>
        <v>0</v>
      </c>
      <c r="E61" s="1597"/>
      <c r="F61" s="1597"/>
      <c r="G61" s="687"/>
      <c r="H61" s="1594">
        <f>'BS old'!G35</f>
        <v>0</v>
      </c>
      <c r="I61" s="1595"/>
      <c r="J61" s="1596"/>
    </row>
    <row r="62" spans="1:10" ht="27.95" customHeight="1" x14ac:dyDescent="0.25">
      <c r="A62" s="1647" t="s">
        <v>508</v>
      </c>
      <c r="B62" s="1742" t="s">
        <v>1591</v>
      </c>
      <c r="C62" s="1634" t="s">
        <v>553</v>
      </c>
      <c r="D62" s="1597">
        <f>'BS old'!D36</f>
        <v>0</v>
      </c>
      <c r="E62" s="1597"/>
      <c r="F62" s="1597"/>
      <c r="G62" s="1594">
        <f>'BS old'!F36</f>
        <v>0</v>
      </c>
      <c r="H62" s="1595"/>
      <c r="I62" s="1598"/>
      <c r="J62" s="685"/>
    </row>
    <row r="63" spans="1:10" ht="27.95" customHeight="1" thickBot="1" x14ac:dyDescent="0.3">
      <c r="A63" s="1647"/>
      <c r="B63" s="1680"/>
      <c r="C63" s="1634"/>
      <c r="D63" s="1597">
        <f>'BS old'!E36</f>
        <v>0</v>
      </c>
      <c r="E63" s="1597"/>
      <c r="F63" s="1597"/>
      <c r="G63" s="658"/>
      <c r="H63" s="1594">
        <f>'BS old'!G36</f>
        <v>0</v>
      </c>
      <c r="I63" s="1595"/>
      <c r="J63" s="1596"/>
    </row>
    <row r="64" spans="1:10" ht="11.25" customHeight="1" x14ac:dyDescent="0.25">
      <c r="A64" s="1715" t="s">
        <v>1559</v>
      </c>
      <c r="B64" s="1717" t="s">
        <v>1560</v>
      </c>
      <c r="C64" s="1719" t="s">
        <v>1561</v>
      </c>
      <c r="D64" s="1611" t="s">
        <v>1562</v>
      </c>
      <c r="E64" s="1627"/>
      <c r="F64" s="1627"/>
      <c r="G64" s="1627"/>
      <c r="H64" s="1612"/>
      <c r="I64" s="1606" t="s">
        <v>1540</v>
      </c>
      <c r="J64" s="1607"/>
    </row>
    <row r="65" spans="1:10" ht="11.25" customHeight="1" x14ac:dyDescent="0.25">
      <c r="A65" s="1716"/>
      <c r="B65" s="1718"/>
      <c r="C65" s="1720"/>
      <c r="D65" s="1669">
        <v>1</v>
      </c>
      <c r="E65" s="1599" t="s">
        <v>1563</v>
      </c>
      <c r="F65" s="1617"/>
      <c r="G65" s="1787" t="s">
        <v>1142</v>
      </c>
      <c r="H65" s="1788"/>
      <c r="I65" s="1601"/>
      <c r="J65" s="1608"/>
    </row>
    <row r="66" spans="1:10" ht="11.25" customHeight="1" x14ac:dyDescent="0.25">
      <c r="A66" s="1667"/>
      <c r="B66" s="1666"/>
      <c r="C66" s="1675"/>
      <c r="D66" s="1721"/>
      <c r="E66" s="1599" t="s">
        <v>1564</v>
      </c>
      <c r="F66" s="1617"/>
      <c r="G66" s="1789"/>
      <c r="H66" s="1790"/>
      <c r="I66" s="1599" t="s">
        <v>1140</v>
      </c>
      <c r="J66" s="1600"/>
    </row>
    <row r="67" spans="1:10" ht="27.95" customHeight="1" x14ac:dyDescent="0.25">
      <c r="A67" s="1647" t="s">
        <v>511</v>
      </c>
      <c r="B67" s="1742" t="s">
        <v>1592</v>
      </c>
      <c r="C67" s="1634" t="s">
        <v>852</v>
      </c>
      <c r="D67" s="1597">
        <f>'BS old'!D37</f>
        <v>0</v>
      </c>
      <c r="E67" s="1597"/>
      <c r="F67" s="1594"/>
      <c r="G67" s="1594">
        <f>'BS old'!F37</f>
        <v>0</v>
      </c>
      <c r="H67" s="1595"/>
      <c r="I67" s="1598"/>
      <c r="J67" s="685"/>
    </row>
    <row r="68" spans="1:10" ht="27.95" customHeight="1" x14ac:dyDescent="0.25">
      <c r="A68" s="1647"/>
      <c r="B68" s="1680"/>
      <c r="C68" s="1634"/>
      <c r="D68" s="1597">
        <f>'BS old'!E37</f>
        <v>0</v>
      </c>
      <c r="E68" s="1597"/>
      <c r="F68" s="1597"/>
      <c r="G68" s="688"/>
      <c r="H68" s="1594">
        <f>'BS old'!G37</f>
        <v>0</v>
      </c>
      <c r="I68" s="1595"/>
      <c r="J68" s="1596"/>
    </row>
    <row r="69" spans="1:10" ht="27.95" customHeight="1" x14ac:dyDescent="0.25">
      <c r="A69" s="1647" t="s">
        <v>532</v>
      </c>
      <c r="B69" s="1742" t="s">
        <v>1593</v>
      </c>
      <c r="C69" s="1634" t="s">
        <v>855</v>
      </c>
      <c r="D69" s="1597">
        <f>'BS old'!D38</f>
        <v>0</v>
      </c>
      <c r="E69" s="1597"/>
      <c r="F69" s="1594"/>
      <c r="G69" s="1594">
        <f>'BS old'!F38</f>
        <v>0</v>
      </c>
      <c r="H69" s="1595"/>
      <c r="I69" s="1598"/>
      <c r="J69" s="685"/>
    </row>
    <row r="70" spans="1:10" ht="27.95" customHeight="1" x14ac:dyDescent="0.25">
      <c r="A70" s="1647"/>
      <c r="B70" s="1680"/>
      <c r="C70" s="1634"/>
      <c r="D70" s="1597">
        <f>'BS old'!E38</f>
        <v>0</v>
      </c>
      <c r="E70" s="1597"/>
      <c r="F70" s="1597"/>
      <c r="G70" s="688"/>
      <c r="H70" s="1594">
        <f>'BS old'!G38</f>
        <v>0</v>
      </c>
      <c r="I70" s="1595"/>
      <c r="J70" s="1596"/>
    </row>
    <row r="71" spans="1:10" ht="27.95" customHeight="1" x14ac:dyDescent="0.25">
      <c r="A71" s="1650" t="s">
        <v>558</v>
      </c>
      <c r="B71" s="1791" t="s">
        <v>1594</v>
      </c>
      <c r="C71" s="1634" t="s">
        <v>858</v>
      </c>
      <c r="D71" s="1597">
        <f>'BS old'!D39</f>
        <v>0</v>
      </c>
      <c r="E71" s="1597"/>
      <c r="F71" s="1594"/>
      <c r="G71" s="1594">
        <f>'BS old'!F39</f>
        <v>0</v>
      </c>
      <c r="H71" s="1595"/>
      <c r="I71" s="1598"/>
      <c r="J71" s="685"/>
    </row>
    <row r="72" spans="1:10" ht="27.95" customHeight="1" x14ac:dyDescent="0.25">
      <c r="A72" s="1650"/>
      <c r="B72" s="1677"/>
      <c r="C72" s="1634"/>
      <c r="D72" s="1597">
        <f>'BS old'!E39</f>
        <v>0</v>
      </c>
      <c r="E72" s="1597"/>
      <c r="F72" s="1597"/>
      <c r="G72" s="688"/>
      <c r="H72" s="1594">
        <f>'BS old'!G39</f>
        <v>0</v>
      </c>
      <c r="I72" s="1595"/>
      <c r="J72" s="1596"/>
    </row>
    <row r="73" spans="1:10" s="455" customFormat="1" ht="27.95" customHeight="1" x14ac:dyDescent="0.25">
      <c r="A73" s="1663" t="s">
        <v>561</v>
      </c>
      <c r="B73" s="1791" t="s">
        <v>1595</v>
      </c>
      <c r="C73" s="1634" t="s">
        <v>861</v>
      </c>
      <c r="D73" s="1597">
        <f>'BS old'!D40</f>
        <v>0</v>
      </c>
      <c r="E73" s="1597"/>
      <c r="F73" s="1594"/>
      <c r="G73" s="1594">
        <f>'BS old'!F40</f>
        <v>0</v>
      </c>
      <c r="H73" s="1595"/>
      <c r="I73" s="1598"/>
      <c r="J73" s="685"/>
    </row>
    <row r="74" spans="1:10" s="455" customFormat="1" ht="27.95" customHeight="1" x14ac:dyDescent="0.25">
      <c r="A74" s="1650"/>
      <c r="B74" s="1677"/>
      <c r="C74" s="1634"/>
      <c r="D74" s="1597">
        <f>'BS old'!E40</f>
        <v>0</v>
      </c>
      <c r="E74" s="1597"/>
      <c r="F74" s="1597"/>
      <c r="G74" s="688"/>
      <c r="H74" s="1594">
        <f>'BS old'!G40</f>
        <v>0</v>
      </c>
      <c r="I74" s="1595"/>
      <c r="J74" s="1596"/>
    </row>
    <row r="75" spans="1:10" s="455" customFormat="1" ht="27.95" customHeight="1" x14ac:dyDescent="0.25">
      <c r="A75" s="1648" t="s">
        <v>564</v>
      </c>
      <c r="B75" s="1742" t="s">
        <v>1596</v>
      </c>
      <c r="C75" s="1634" t="s">
        <v>864</v>
      </c>
      <c r="D75" s="1597">
        <f>'BS old'!D41</f>
        <v>0</v>
      </c>
      <c r="E75" s="1597"/>
      <c r="F75" s="1594"/>
      <c r="G75" s="1594">
        <f>'BS old'!F41</f>
        <v>0</v>
      </c>
      <c r="H75" s="1595"/>
      <c r="I75" s="1598"/>
      <c r="J75" s="685"/>
    </row>
    <row r="76" spans="1:10" s="455" customFormat="1" ht="27.95" customHeight="1" x14ac:dyDescent="0.25">
      <c r="A76" s="1658"/>
      <c r="B76" s="1680"/>
      <c r="C76" s="1634"/>
      <c r="D76" s="1597">
        <f>'BS old'!E41</f>
        <v>0</v>
      </c>
      <c r="E76" s="1597"/>
      <c r="F76" s="1597"/>
      <c r="G76" s="688"/>
      <c r="H76" s="1594">
        <f>'BS old'!G41</f>
        <v>0</v>
      </c>
      <c r="I76" s="1595"/>
      <c r="J76" s="1596"/>
    </row>
    <row r="77" spans="1:10" ht="27.95" customHeight="1" x14ac:dyDescent="0.25">
      <c r="A77" s="1647" t="s">
        <v>496</v>
      </c>
      <c r="B77" s="1742" t="s">
        <v>1597</v>
      </c>
      <c r="C77" s="1634" t="s">
        <v>867</v>
      </c>
      <c r="D77" s="1597">
        <f>'BS old'!D42</f>
        <v>0</v>
      </c>
      <c r="E77" s="1597"/>
      <c r="F77" s="1594"/>
      <c r="G77" s="1594">
        <f>'BS old'!F42</f>
        <v>0</v>
      </c>
      <c r="H77" s="1595"/>
      <c r="I77" s="1598"/>
      <c r="J77" s="685"/>
    </row>
    <row r="78" spans="1:10" ht="27.95" customHeight="1" x14ac:dyDescent="0.25">
      <c r="A78" s="1647"/>
      <c r="B78" s="1680"/>
      <c r="C78" s="1634"/>
      <c r="D78" s="1597">
        <f>'BS old'!E42</f>
        <v>0</v>
      </c>
      <c r="E78" s="1597"/>
      <c r="F78" s="1597"/>
      <c r="G78" s="688"/>
      <c r="H78" s="1594">
        <f>'BS old'!G42</f>
        <v>0</v>
      </c>
      <c r="I78" s="1595"/>
      <c r="J78" s="1596"/>
    </row>
    <row r="79" spans="1:10" ht="27.95" customHeight="1" x14ac:dyDescent="0.25">
      <c r="A79" s="1647" t="s">
        <v>499</v>
      </c>
      <c r="B79" s="1742" t="s">
        <v>1598</v>
      </c>
      <c r="C79" s="1634" t="s">
        <v>870</v>
      </c>
      <c r="D79" s="1597">
        <f>'BS old'!D43</f>
        <v>0</v>
      </c>
      <c r="E79" s="1597"/>
      <c r="F79" s="1594"/>
      <c r="G79" s="1594">
        <f>'BS old'!F43</f>
        <v>0</v>
      </c>
      <c r="H79" s="1595"/>
      <c r="I79" s="1598"/>
      <c r="J79" s="685"/>
    </row>
    <row r="80" spans="1:10" ht="27.95" customHeight="1" x14ac:dyDescent="0.25">
      <c r="A80" s="1647"/>
      <c r="B80" s="1680"/>
      <c r="C80" s="1634"/>
      <c r="D80" s="1597">
        <f>'BS old'!E43</f>
        <v>0</v>
      </c>
      <c r="E80" s="1597"/>
      <c r="F80" s="1597"/>
      <c r="G80" s="688"/>
      <c r="H80" s="1594">
        <f>'BS old'!G43</f>
        <v>0</v>
      </c>
      <c r="I80" s="1595"/>
      <c r="J80" s="1596"/>
    </row>
    <row r="81" spans="1:10" ht="27.95" customHeight="1" x14ac:dyDescent="0.25">
      <c r="A81" s="1647" t="s">
        <v>502</v>
      </c>
      <c r="B81" s="1742" t="s">
        <v>1599</v>
      </c>
      <c r="C81" s="1634" t="s">
        <v>873</v>
      </c>
      <c r="D81" s="1597">
        <f>'BS old'!D44</f>
        <v>0</v>
      </c>
      <c r="E81" s="1597"/>
      <c r="F81" s="1594"/>
      <c r="G81" s="1594">
        <f>'BS old'!F44</f>
        <v>0</v>
      </c>
      <c r="H81" s="1595"/>
      <c r="I81" s="1598"/>
      <c r="J81" s="685"/>
    </row>
    <row r="82" spans="1:10" ht="27.95" customHeight="1" x14ac:dyDescent="0.25">
      <c r="A82" s="1647"/>
      <c r="B82" s="1680"/>
      <c r="C82" s="1634"/>
      <c r="D82" s="1597">
        <f>'BS old'!E44</f>
        <v>0</v>
      </c>
      <c r="E82" s="1597"/>
      <c r="F82" s="1597"/>
      <c r="G82" s="688"/>
      <c r="H82" s="1594">
        <f>'BS old'!G44</f>
        <v>0</v>
      </c>
      <c r="I82" s="1595"/>
      <c r="J82" s="1596"/>
    </row>
    <row r="83" spans="1:10" ht="27.95" customHeight="1" x14ac:dyDescent="0.25">
      <c r="A83" s="1647" t="s">
        <v>505</v>
      </c>
      <c r="B83" s="1742" t="s">
        <v>1600</v>
      </c>
      <c r="C83" s="1634" t="s">
        <v>876</v>
      </c>
      <c r="D83" s="1597">
        <f>'BS old'!D45</f>
        <v>0</v>
      </c>
      <c r="E83" s="1597"/>
      <c r="F83" s="1594"/>
      <c r="G83" s="1594">
        <f>'BS old'!F45</f>
        <v>0</v>
      </c>
      <c r="H83" s="1595"/>
      <c r="I83" s="1598"/>
      <c r="J83" s="685"/>
    </row>
    <row r="84" spans="1:10" ht="27.95" customHeight="1" x14ac:dyDescent="0.25">
      <c r="A84" s="1647"/>
      <c r="B84" s="1680"/>
      <c r="C84" s="1634"/>
      <c r="D84" s="1597">
        <f>'BS old'!E45</f>
        <v>0</v>
      </c>
      <c r="E84" s="1597"/>
      <c r="F84" s="1597"/>
      <c r="G84" s="688"/>
      <c r="H84" s="1594">
        <f>'BS old'!G45</f>
        <v>0</v>
      </c>
      <c r="I84" s="1595"/>
      <c r="J84" s="1596"/>
    </row>
    <row r="85" spans="1:10" ht="27.95" customHeight="1" x14ac:dyDescent="0.25">
      <c r="A85" s="1647" t="s">
        <v>508</v>
      </c>
      <c r="B85" s="1742" t="s">
        <v>1601</v>
      </c>
      <c r="C85" s="1634" t="s">
        <v>879</v>
      </c>
      <c r="D85" s="1597">
        <f>'BS old'!D46</f>
        <v>0</v>
      </c>
      <c r="E85" s="1597"/>
      <c r="F85" s="1594"/>
      <c r="G85" s="1594">
        <f>'BS old'!F46</f>
        <v>0</v>
      </c>
      <c r="H85" s="1595"/>
      <c r="I85" s="1598"/>
      <c r="J85" s="685"/>
    </row>
    <row r="86" spans="1:10" ht="27.95" customHeight="1" x14ac:dyDescent="0.25">
      <c r="A86" s="1647"/>
      <c r="B86" s="1680"/>
      <c r="C86" s="1634"/>
      <c r="D86" s="1597">
        <f>'BS old'!E46</f>
        <v>0</v>
      </c>
      <c r="E86" s="1597"/>
      <c r="F86" s="1597"/>
      <c r="G86" s="688"/>
      <c r="H86" s="1594">
        <f>'BS old'!G46</f>
        <v>0</v>
      </c>
      <c r="I86" s="1595"/>
      <c r="J86" s="1596"/>
    </row>
    <row r="87" spans="1:10" ht="27.95" customHeight="1" x14ac:dyDescent="0.25">
      <c r="A87" s="1663" t="s">
        <v>577</v>
      </c>
      <c r="B87" s="1786" t="s">
        <v>1602</v>
      </c>
      <c r="C87" s="1634" t="s">
        <v>882</v>
      </c>
      <c r="D87" s="1597">
        <f>'BS old'!D47</f>
        <v>0</v>
      </c>
      <c r="E87" s="1597"/>
      <c r="F87" s="1594"/>
      <c r="G87" s="1594">
        <f>'BS old'!F47</f>
        <v>0</v>
      </c>
      <c r="H87" s="1595"/>
      <c r="I87" s="1598"/>
      <c r="J87" s="685"/>
    </row>
    <row r="88" spans="1:10" ht="27.95" customHeight="1" x14ac:dyDescent="0.25">
      <c r="A88" s="1650"/>
      <c r="B88" s="1724"/>
      <c r="C88" s="1634"/>
      <c r="D88" s="1597">
        <f>'BS old'!E47</f>
        <v>0</v>
      </c>
      <c r="E88" s="1597"/>
      <c r="F88" s="1597"/>
      <c r="G88" s="688"/>
      <c r="H88" s="1594">
        <f>'BS old'!G47</f>
        <v>0</v>
      </c>
      <c r="I88" s="1595"/>
      <c r="J88" s="1596"/>
    </row>
    <row r="89" spans="1:10" s="455" customFormat="1" ht="27.95" customHeight="1" x14ac:dyDescent="0.25">
      <c r="A89" s="1648" t="s">
        <v>580</v>
      </c>
      <c r="B89" s="1742" t="s">
        <v>1603</v>
      </c>
      <c r="C89" s="1634" t="s">
        <v>885</v>
      </c>
      <c r="D89" s="1597">
        <f>'BS old'!D48</f>
        <v>0</v>
      </c>
      <c r="E89" s="1597"/>
      <c r="F89" s="1594"/>
      <c r="G89" s="1594">
        <f>'BS old'!F48</f>
        <v>0</v>
      </c>
      <c r="H89" s="1595"/>
      <c r="I89" s="1598"/>
      <c r="J89" s="685"/>
    </row>
    <row r="90" spans="1:10" s="455" customFormat="1" ht="27.95" customHeight="1" x14ac:dyDescent="0.25">
      <c r="A90" s="1658"/>
      <c r="B90" s="1680"/>
      <c r="C90" s="1634"/>
      <c r="D90" s="1597">
        <f>'BS old'!E48</f>
        <v>0</v>
      </c>
      <c r="E90" s="1597"/>
      <c r="F90" s="1597"/>
      <c r="G90" s="688"/>
      <c r="H90" s="1594">
        <f>'BS old'!G48</f>
        <v>0</v>
      </c>
      <c r="I90" s="1595"/>
      <c r="J90" s="1596"/>
    </row>
    <row r="91" spans="1:10" s="455" customFormat="1" ht="27.95" customHeight="1" x14ac:dyDescent="0.25">
      <c r="A91" s="1647" t="s">
        <v>496</v>
      </c>
      <c r="B91" s="1623" t="s">
        <v>1604</v>
      </c>
      <c r="C91" s="1634" t="s">
        <v>888</v>
      </c>
      <c r="D91" s="1597">
        <f>'BS old'!D49</f>
        <v>0</v>
      </c>
      <c r="E91" s="1597"/>
      <c r="F91" s="1594"/>
      <c r="G91" s="1594">
        <f>'BS old'!F49</f>
        <v>0</v>
      </c>
      <c r="H91" s="1595"/>
      <c r="I91" s="1598"/>
      <c r="J91" s="685"/>
    </row>
    <row r="92" spans="1:10" s="455" customFormat="1" ht="27.95" customHeight="1" x14ac:dyDescent="0.25">
      <c r="A92" s="1647"/>
      <c r="B92" s="1623"/>
      <c r="C92" s="1634"/>
      <c r="D92" s="1597">
        <f>'BS old'!E49</f>
        <v>0</v>
      </c>
      <c r="E92" s="1597"/>
      <c r="F92" s="1597"/>
      <c r="G92" s="688"/>
      <c r="H92" s="1594">
        <f>'BS old'!G49</f>
        <v>0</v>
      </c>
      <c r="I92" s="1595"/>
      <c r="J92" s="1596"/>
    </row>
    <row r="93" spans="1:10" ht="27.95" customHeight="1" x14ac:dyDescent="0.25">
      <c r="A93" s="1647" t="s">
        <v>499</v>
      </c>
      <c r="B93" s="1742" t="s">
        <v>1605</v>
      </c>
      <c r="C93" s="1634" t="s">
        <v>891</v>
      </c>
      <c r="D93" s="1597">
        <f>'BS old'!D50</f>
        <v>0</v>
      </c>
      <c r="E93" s="1597"/>
      <c r="F93" s="1594"/>
      <c r="G93" s="1594">
        <f>'BS old'!F50</f>
        <v>0</v>
      </c>
      <c r="H93" s="1595"/>
      <c r="I93" s="1598"/>
      <c r="J93" s="685"/>
    </row>
    <row r="94" spans="1:10" ht="27.95" customHeight="1" thickBot="1" x14ac:dyDescent="0.3">
      <c r="A94" s="1647"/>
      <c r="B94" s="1680"/>
      <c r="C94" s="1634"/>
      <c r="D94" s="1597">
        <f>'BS old'!E50</f>
        <v>0</v>
      </c>
      <c r="E94" s="1597"/>
      <c r="F94" s="1597"/>
      <c r="G94" s="657"/>
      <c r="H94" s="1594">
        <f>'BS old'!G50</f>
        <v>0</v>
      </c>
      <c r="I94" s="1595"/>
      <c r="J94" s="1596"/>
    </row>
    <row r="95" spans="1:10" ht="11.25" customHeight="1" x14ac:dyDescent="0.25">
      <c r="A95" s="1715" t="s">
        <v>1559</v>
      </c>
      <c r="B95" s="1717" t="s">
        <v>1560</v>
      </c>
      <c r="C95" s="1719" t="s">
        <v>1561</v>
      </c>
      <c r="D95" s="1611" t="s">
        <v>1562</v>
      </c>
      <c r="E95" s="1627"/>
      <c r="F95" s="1627"/>
      <c r="G95" s="1627"/>
      <c r="H95" s="1612"/>
      <c r="I95" s="1606" t="s">
        <v>1540</v>
      </c>
      <c r="J95" s="1607"/>
    </row>
    <row r="96" spans="1:10" ht="11.25" customHeight="1" x14ac:dyDescent="0.25">
      <c r="A96" s="1716"/>
      <c r="B96" s="1718"/>
      <c r="C96" s="1720"/>
      <c r="D96" s="1669">
        <v>1</v>
      </c>
      <c r="E96" s="1599" t="s">
        <v>1563</v>
      </c>
      <c r="F96" s="1617"/>
      <c r="G96" s="1787" t="s">
        <v>1142</v>
      </c>
      <c r="H96" s="1788"/>
      <c r="I96" s="1601"/>
      <c r="J96" s="1608"/>
    </row>
    <row r="97" spans="1:12" ht="12" customHeight="1" x14ac:dyDescent="0.25">
      <c r="A97" s="1667"/>
      <c r="B97" s="1666"/>
      <c r="C97" s="1675"/>
      <c r="D97" s="1721"/>
      <c r="E97" s="1599" t="s">
        <v>1564</v>
      </c>
      <c r="F97" s="1617"/>
      <c r="G97" s="1789"/>
      <c r="H97" s="1790"/>
      <c r="I97" s="1599" t="s">
        <v>1140</v>
      </c>
      <c r="J97" s="1600"/>
    </row>
    <row r="98" spans="1:12" ht="27.95" customHeight="1" x14ac:dyDescent="0.25">
      <c r="A98" s="1647" t="s">
        <v>502</v>
      </c>
      <c r="B98" s="1742" t="s">
        <v>1606</v>
      </c>
      <c r="C98" s="1637" t="s">
        <v>894</v>
      </c>
      <c r="D98" s="1597">
        <f>'BS old'!D51</f>
        <v>0</v>
      </c>
      <c r="E98" s="1597"/>
      <c r="F98" s="1597"/>
      <c r="G98" s="1594">
        <f>'BS old'!F51</f>
        <v>0</v>
      </c>
      <c r="H98" s="1595"/>
      <c r="I98" s="1598"/>
      <c r="J98" s="685"/>
      <c r="L98" s="507" t="s">
        <v>1057</v>
      </c>
    </row>
    <row r="99" spans="1:12" ht="27.95" customHeight="1" x14ac:dyDescent="0.25">
      <c r="A99" s="1647"/>
      <c r="B99" s="1680"/>
      <c r="C99" s="1634"/>
      <c r="D99" s="1597">
        <f>'BS old'!E51</f>
        <v>0</v>
      </c>
      <c r="E99" s="1597"/>
      <c r="F99" s="1597"/>
      <c r="G99" s="686"/>
      <c r="H99" s="1594">
        <f>'BS old'!G51</f>
        <v>0</v>
      </c>
      <c r="I99" s="1595"/>
      <c r="J99" s="1596"/>
    </row>
    <row r="100" spans="1:12" ht="27.95" customHeight="1" x14ac:dyDescent="0.25">
      <c r="A100" s="1647" t="s">
        <v>505</v>
      </c>
      <c r="B100" s="1742" t="s">
        <v>1607</v>
      </c>
      <c r="C100" s="1634" t="s">
        <v>897</v>
      </c>
      <c r="D100" s="1597">
        <f>'BS old'!D52</f>
        <v>0</v>
      </c>
      <c r="E100" s="1597"/>
      <c r="F100" s="1597"/>
      <c r="G100" s="1594">
        <f>'BS old'!F52</f>
        <v>0</v>
      </c>
      <c r="H100" s="1595"/>
      <c r="I100" s="1598"/>
      <c r="J100" s="685"/>
    </row>
    <row r="101" spans="1:12" ht="27.95" customHeight="1" x14ac:dyDescent="0.25">
      <c r="A101" s="1647"/>
      <c r="B101" s="1680"/>
      <c r="C101" s="1634"/>
      <c r="D101" s="1597">
        <f>'BS old'!E52</f>
        <v>0</v>
      </c>
      <c r="E101" s="1597"/>
      <c r="F101" s="1597"/>
      <c r="G101" s="686"/>
      <c r="H101" s="1594">
        <f>'BS old'!G52</f>
        <v>0</v>
      </c>
      <c r="I101" s="1595"/>
      <c r="J101" s="1596"/>
    </row>
    <row r="102" spans="1:12" ht="27.95" customHeight="1" x14ac:dyDescent="0.25">
      <c r="A102" s="1647" t="s">
        <v>508</v>
      </c>
      <c r="B102" s="1742" t="s">
        <v>1608</v>
      </c>
      <c r="C102" s="1637" t="s">
        <v>900</v>
      </c>
      <c r="D102" s="1597">
        <f>'BS old'!D53</f>
        <v>0</v>
      </c>
      <c r="E102" s="1597"/>
      <c r="F102" s="1597"/>
      <c r="G102" s="1594">
        <f>'BS old'!F53</f>
        <v>0</v>
      </c>
      <c r="H102" s="1595"/>
      <c r="I102" s="1598"/>
      <c r="J102" s="685"/>
    </row>
    <row r="103" spans="1:12" ht="27.95" customHeight="1" x14ac:dyDescent="0.25">
      <c r="A103" s="1647"/>
      <c r="B103" s="1680"/>
      <c r="C103" s="1634"/>
      <c r="D103" s="1597">
        <f>'BS old'!E53</f>
        <v>0</v>
      </c>
      <c r="E103" s="1597"/>
      <c r="F103" s="1597"/>
      <c r="G103" s="686"/>
      <c r="H103" s="1594">
        <f>'BS old'!G53</f>
        <v>0</v>
      </c>
      <c r="I103" s="1595"/>
      <c r="J103" s="1596"/>
    </row>
    <row r="104" spans="1:12" ht="27.95" customHeight="1" x14ac:dyDescent="0.25">
      <c r="A104" s="1647" t="s">
        <v>511</v>
      </c>
      <c r="B104" s="1742" t="s">
        <v>1609</v>
      </c>
      <c r="C104" s="1634" t="s">
        <v>903</v>
      </c>
      <c r="D104" s="1597">
        <f>'BS old'!D54</f>
        <v>0</v>
      </c>
      <c r="E104" s="1597"/>
      <c r="F104" s="1597"/>
      <c r="G104" s="1594">
        <f>'BS old'!F54</f>
        <v>0</v>
      </c>
      <c r="H104" s="1595"/>
      <c r="I104" s="1598"/>
      <c r="J104" s="685"/>
    </row>
    <row r="105" spans="1:12" ht="27.95" customHeight="1" x14ac:dyDescent="0.25">
      <c r="A105" s="1647"/>
      <c r="B105" s="1680"/>
      <c r="C105" s="1634"/>
      <c r="D105" s="1597">
        <f>'BS old'!E54</f>
        <v>0</v>
      </c>
      <c r="E105" s="1597"/>
      <c r="F105" s="1597"/>
      <c r="G105" s="686"/>
      <c r="H105" s="1594">
        <f>'BS old'!G54</f>
        <v>0</v>
      </c>
      <c r="I105" s="1595"/>
      <c r="J105" s="1596"/>
    </row>
    <row r="106" spans="1:12" ht="27.95" customHeight="1" x14ac:dyDescent="0.25">
      <c r="A106" s="1672" t="s">
        <v>595</v>
      </c>
      <c r="B106" s="1791" t="s">
        <v>1610</v>
      </c>
      <c r="C106" s="1637" t="s">
        <v>905</v>
      </c>
      <c r="D106" s="1597">
        <f>'BS old'!D55</f>
        <v>0</v>
      </c>
      <c r="E106" s="1597"/>
      <c r="F106" s="1597"/>
      <c r="G106" s="1594">
        <f>'BS old'!F55</f>
        <v>0</v>
      </c>
      <c r="H106" s="1595"/>
      <c r="I106" s="1598"/>
      <c r="J106" s="685"/>
    </row>
    <row r="107" spans="1:12" ht="27.95" customHeight="1" x14ac:dyDescent="0.25">
      <c r="A107" s="1673"/>
      <c r="B107" s="1677"/>
      <c r="C107" s="1634"/>
      <c r="D107" s="1597">
        <f>'BS old'!E55</f>
        <v>0</v>
      </c>
      <c r="E107" s="1597"/>
      <c r="F107" s="1597"/>
      <c r="G107" s="686"/>
      <c r="H107" s="1594">
        <f>'BS old'!G55</f>
        <v>0</v>
      </c>
      <c r="I107" s="1595"/>
      <c r="J107" s="1596"/>
    </row>
    <row r="108" spans="1:12" s="455" customFormat="1" ht="27.95" customHeight="1" x14ac:dyDescent="0.25">
      <c r="A108" s="1670" t="s">
        <v>598</v>
      </c>
      <c r="B108" s="1742" t="s">
        <v>1611</v>
      </c>
      <c r="C108" s="1634" t="s">
        <v>908</v>
      </c>
      <c r="D108" s="1597">
        <f>'BS old'!D56</f>
        <v>0</v>
      </c>
      <c r="E108" s="1597"/>
      <c r="F108" s="1597"/>
      <c r="G108" s="1594">
        <f>'BS old'!F56</f>
        <v>0</v>
      </c>
      <c r="H108" s="1595"/>
      <c r="I108" s="1598"/>
      <c r="J108" s="685"/>
    </row>
    <row r="109" spans="1:12" s="455" customFormat="1" ht="27.95" customHeight="1" x14ac:dyDescent="0.25">
      <c r="A109" s="1670"/>
      <c r="B109" s="1680"/>
      <c r="C109" s="1634"/>
      <c r="D109" s="1597">
        <f>'BS old'!E56</f>
        <v>0</v>
      </c>
      <c r="E109" s="1597"/>
      <c r="F109" s="1597"/>
      <c r="G109" s="686"/>
      <c r="H109" s="1594">
        <f>'BS old'!G56</f>
        <v>0</v>
      </c>
      <c r="I109" s="1595"/>
      <c r="J109" s="1596"/>
    </row>
    <row r="110" spans="1:12" s="455" customFormat="1" ht="27.95" customHeight="1" x14ac:dyDescent="0.25">
      <c r="A110" s="1647" t="s">
        <v>496</v>
      </c>
      <c r="B110" s="1623" t="s">
        <v>1604</v>
      </c>
      <c r="C110" s="1637" t="s">
        <v>911</v>
      </c>
      <c r="D110" s="1597">
        <f>'BS old'!D57</f>
        <v>0</v>
      </c>
      <c r="E110" s="1597"/>
      <c r="F110" s="1597"/>
      <c r="G110" s="1594">
        <f>'BS old'!F57</f>
        <v>0</v>
      </c>
      <c r="H110" s="1595"/>
      <c r="I110" s="1598"/>
      <c r="J110" s="685"/>
    </row>
    <row r="111" spans="1:12" s="455" customFormat="1" ht="27.95" customHeight="1" x14ac:dyDescent="0.25">
      <c r="A111" s="1647"/>
      <c r="B111" s="1623"/>
      <c r="C111" s="1634"/>
      <c r="D111" s="1597">
        <f>'BS old'!E57</f>
        <v>0</v>
      </c>
      <c r="E111" s="1597"/>
      <c r="F111" s="1597"/>
      <c r="G111" s="686"/>
      <c r="H111" s="1594">
        <f>'BS old'!G57</f>
        <v>0</v>
      </c>
      <c r="I111" s="1595"/>
      <c r="J111" s="1596"/>
    </row>
    <row r="112" spans="1:12" ht="27.95" customHeight="1" x14ac:dyDescent="0.25">
      <c r="A112" s="1647" t="s">
        <v>499</v>
      </c>
      <c r="B112" s="1742" t="s">
        <v>1605</v>
      </c>
      <c r="C112" s="1634" t="s">
        <v>914</v>
      </c>
      <c r="D112" s="1597">
        <f>'BS old'!D58</f>
        <v>0</v>
      </c>
      <c r="E112" s="1597"/>
      <c r="F112" s="1597"/>
      <c r="G112" s="1594">
        <f>'BS old'!F58</f>
        <v>0</v>
      </c>
      <c r="H112" s="1595"/>
      <c r="I112" s="1598"/>
      <c r="J112" s="685"/>
    </row>
    <row r="113" spans="1:10" ht="27.95" customHeight="1" x14ac:dyDescent="0.25">
      <c r="A113" s="1647"/>
      <c r="B113" s="1680"/>
      <c r="C113" s="1634"/>
      <c r="D113" s="1597">
        <f>'BS old'!E58</f>
        <v>0</v>
      </c>
      <c r="E113" s="1597"/>
      <c r="F113" s="1597"/>
      <c r="G113" s="686"/>
      <c r="H113" s="1594">
        <f>'BS old'!G58</f>
        <v>0</v>
      </c>
      <c r="I113" s="1595"/>
      <c r="J113" s="1596"/>
    </row>
    <row r="114" spans="1:10" ht="27.95" customHeight="1" x14ac:dyDescent="0.25">
      <c r="A114" s="1647" t="s">
        <v>502</v>
      </c>
      <c r="B114" s="1742" t="s">
        <v>1606</v>
      </c>
      <c r="C114" s="1637" t="s">
        <v>916</v>
      </c>
      <c r="D114" s="1597">
        <f>'BS old'!D59</f>
        <v>0</v>
      </c>
      <c r="E114" s="1597"/>
      <c r="F114" s="1597"/>
      <c r="G114" s="1594">
        <f>'BS old'!F59</f>
        <v>0</v>
      </c>
      <c r="H114" s="1595"/>
      <c r="I114" s="1598"/>
      <c r="J114" s="685"/>
    </row>
    <row r="115" spans="1:10" ht="27.95" customHeight="1" x14ac:dyDescent="0.25">
      <c r="A115" s="1647"/>
      <c r="B115" s="1680"/>
      <c r="C115" s="1634"/>
      <c r="D115" s="1597">
        <f>'BS old'!E59</f>
        <v>0</v>
      </c>
      <c r="E115" s="1597"/>
      <c r="F115" s="1597"/>
      <c r="G115" s="686"/>
      <c r="H115" s="1594">
        <f>'BS old'!G59</f>
        <v>0</v>
      </c>
      <c r="I115" s="1595"/>
      <c r="J115" s="1596"/>
    </row>
    <row r="116" spans="1:10" ht="27.95" customHeight="1" x14ac:dyDescent="0.25">
      <c r="A116" s="1647" t="s">
        <v>505</v>
      </c>
      <c r="B116" s="1742" t="s">
        <v>1612</v>
      </c>
      <c r="C116" s="1634" t="s">
        <v>918</v>
      </c>
      <c r="D116" s="1597">
        <f>'BS old'!D60</f>
        <v>0</v>
      </c>
      <c r="E116" s="1597"/>
      <c r="F116" s="1597"/>
      <c r="G116" s="1594">
        <f>'BS old'!F60</f>
        <v>0</v>
      </c>
      <c r="H116" s="1595"/>
      <c r="I116" s="1598"/>
      <c r="J116" s="685"/>
    </row>
    <row r="117" spans="1:10" ht="27.95" customHeight="1" x14ac:dyDescent="0.25">
      <c r="A117" s="1647"/>
      <c r="B117" s="1680"/>
      <c r="C117" s="1634"/>
      <c r="D117" s="1597">
        <f>'BS old'!E60</f>
        <v>0</v>
      </c>
      <c r="E117" s="1597"/>
      <c r="F117" s="1597"/>
      <c r="G117" s="686"/>
      <c r="H117" s="1594">
        <f>'BS old'!G60</f>
        <v>0</v>
      </c>
      <c r="I117" s="1595"/>
      <c r="J117" s="1596"/>
    </row>
    <row r="118" spans="1:10" ht="27.95" customHeight="1" x14ac:dyDescent="0.25">
      <c r="A118" s="1647" t="s">
        <v>508</v>
      </c>
      <c r="B118" s="1742" t="s">
        <v>1613</v>
      </c>
      <c r="C118" s="1637" t="s">
        <v>921</v>
      </c>
      <c r="D118" s="1597">
        <f>'BS old'!D61</f>
        <v>0</v>
      </c>
      <c r="E118" s="1597"/>
      <c r="F118" s="1597"/>
      <c r="G118" s="1594">
        <f>'BS old'!F61</f>
        <v>0</v>
      </c>
      <c r="H118" s="1595"/>
      <c r="I118" s="1598"/>
      <c r="J118" s="685"/>
    </row>
    <row r="119" spans="1:10" ht="27.95" customHeight="1" x14ac:dyDescent="0.25">
      <c r="A119" s="1647"/>
      <c r="B119" s="1680"/>
      <c r="C119" s="1634"/>
      <c r="D119" s="1597">
        <f>'BS old'!E61</f>
        <v>0</v>
      </c>
      <c r="E119" s="1597"/>
      <c r="F119" s="1597"/>
      <c r="G119" s="686"/>
      <c r="H119" s="1594">
        <f>'BS old'!G61</f>
        <v>0</v>
      </c>
      <c r="I119" s="1595"/>
      <c r="J119" s="1596"/>
    </row>
    <row r="120" spans="1:10" ht="27.95" customHeight="1" x14ac:dyDescent="0.25">
      <c r="A120" s="1647" t="s">
        <v>511</v>
      </c>
      <c r="B120" s="1742" t="s">
        <v>1614</v>
      </c>
      <c r="C120" s="1634" t="s">
        <v>924</v>
      </c>
      <c r="D120" s="1597">
        <f>'BS old'!D62</f>
        <v>0</v>
      </c>
      <c r="E120" s="1597"/>
      <c r="F120" s="1597"/>
      <c r="G120" s="1594">
        <f>'BS old'!F62</f>
        <v>0</v>
      </c>
      <c r="H120" s="1595"/>
      <c r="I120" s="1598"/>
      <c r="J120" s="685"/>
    </row>
    <row r="121" spans="1:10" ht="27.95" customHeight="1" x14ac:dyDescent="0.25">
      <c r="A121" s="1647"/>
      <c r="B121" s="1680"/>
      <c r="C121" s="1634"/>
      <c r="D121" s="1597">
        <f>'BS old'!E62</f>
        <v>0</v>
      </c>
      <c r="E121" s="1597"/>
      <c r="F121" s="1597"/>
      <c r="G121" s="686"/>
      <c r="H121" s="1594">
        <f>'BS old'!G62</f>
        <v>0</v>
      </c>
      <c r="I121" s="1595"/>
      <c r="J121" s="1596"/>
    </row>
    <row r="122" spans="1:10" ht="27.95" customHeight="1" x14ac:dyDescent="0.25">
      <c r="A122" s="1647" t="s">
        <v>532</v>
      </c>
      <c r="B122" s="1742" t="s">
        <v>1608</v>
      </c>
      <c r="C122" s="1637" t="s">
        <v>926</v>
      </c>
      <c r="D122" s="1597">
        <f>'BS old'!D63</f>
        <v>0</v>
      </c>
      <c r="E122" s="1597"/>
      <c r="F122" s="1597"/>
      <c r="G122" s="1594">
        <f>'BS old'!F63</f>
        <v>0</v>
      </c>
      <c r="H122" s="1595"/>
      <c r="I122" s="1598"/>
      <c r="J122" s="685"/>
    </row>
    <row r="123" spans="1:10" ht="27.95" customHeight="1" x14ac:dyDescent="0.25">
      <c r="A123" s="1647"/>
      <c r="B123" s="1680"/>
      <c r="C123" s="1634"/>
      <c r="D123" s="1597">
        <f>'BS old'!E63</f>
        <v>0</v>
      </c>
      <c r="E123" s="1597"/>
      <c r="F123" s="1597"/>
      <c r="G123" s="686"/>
      <c r="H123" s="1594">
        <f>'BS old'!G63</f>
        <v>0</v>
      </c>
      <c r="I123" s="1595"/>
      <c r="J123" s="1596"/>
    </row>
    <row r="124" spans="1:10" ht="27.95" customHeight="1" x14ac:dyDescent="0.25">
      <c r="A124" s="1678" t="s">
        <v>613</v>
      </c>
      <c r="B124" s="1791" t="s">
        <v>1615</v>
      </c>
      <c r="C124" s="1634" t="s">
        <v>929</v>
      </c>
      <c r="D124" s="1738">
        <f>'BS old'!D64</f>
        <v>0</v>
      </c>
      <c r="E124" s="1738"/>
      <c r="F124" s="1738"/>
      <c r="G124" s="1594">
        <f>'BS old'!F64</f>
        <v>0</v>
      </c>
      <c r="H124" s="1595"/>
      <c r="I124" s="1598"/>
      <c r="J124" s="685"/>
    </row>
    <row r="125" spans="1:10" ht="27.95" customHeight="1" x14ac:dyDescent="0.25">
      <c r="A125" s="1673"/>
      <c r="B125" s="1677"/>
      <c r="C125" s="1634"/>
      <c r="D125" s="1597">
        <f>'BS old'!E64</f>
        <v>0</v>
      </c>
      <c r="E125" s="1597"/>
      <c r="F125" s="1597"/>
      <c r="G125" s="686"/>
      <c r="H125" s="1594">
        <f>'BS old'!G64</f>
        <v>0</v>
      </c>
      <c r="I125" s="1595"/>
      <c r="J125" s="1596"/>
    </row>
    <row r="126" spans="1:10" s="455" customFormat="1" ht="27.95" customHeight="1" x14ac:dyDescent="0.25">
      <c r="A126" s="1658" t="s">
        <v>616</v>
      </c>
      <c r="B126" s="1742" t="s">
        <v>1616</v>
      </c>
      <c r="C126" s="1637" t="s">
        <v>932</v>
      </c>
      <c r="D126" s="1597">
        <f>'BS old'!D65</f>
        <v>0</v>
      </c>
      <c r="E126" s="1597"/>
      <c r="F126" s="1597"/>
      <c r="G126" s="1594">
        <f>'BS old'!F65</f>
        <v>0</v>
      </c>
      <c r="H126" s="1595"/>
      <c r="I126" s="1598"/>
      <c r="J126" s="685"/>
    </row>
    <row r="127" spans="1:10" s="455" customFormat="1" ht="27.95" customHeight="1" thickBot="1" x14ac:dyDescent="0.3">
      <c r="A127" s="1658"/>
      <c r="B127" s="1680"/>
      <c r="C127" s="1634"/>
      <c r="D127" s="1597">
        <f>'BS old'!E65</f>
        <v>0</v>
      </c>
      <c r="E127" s="1597"/>
      <c r="F127" s="1597"/>
      <c r="G127" s="658"/>
      <c r="H127" s="1594">
        <f>'BS old'!G65</f>
        <v>0</v>
      </c>
      <c r="I127" s="1595"/>
      <c r="J127" s="1596"/>
    </row>
    <row r="128" spans="1:10" ht="11.25" customHeight="1" x14ac:dyDescent="0.25">
      <c r="A128" s="1715" t="s">
        <v>1559</v>
      </c>
      <c r="B128" s="1717" t="s">
        <v>1560</v>
      </c>
      <c r="C128" s="1719" t="s">
        <v>1561</v>
      </c>
      <c r="D128" s="1611" t="s">
        <v>1562</v>
      </c>
      <c r="E128" s="1627"/>
      <c r="F128" s="1627"/>
      <c r="G128" s="1627"/>
      <c r="H128" s="1612"/>
      <c r="I128" s="1606" t="s">
        <v>1540</v>
      </c>
      <c r="J128" s="1607"/>
    </row>
    <row r="129" spans="1:10" ht="11.25" customHeight="1" x14ac:dyDescent="0.25">
      <c r="A129" s="1716"/>
      <c r="B129" s="1718"/>
      <c r="C129" s="1720"/>
      <c r="D129" s="1669">
        <v>1</v>
      </c>
      <c r="E129" s="1599" t="s">
        <v>1563</v>
      </c>
      <c r="F129" s="1617"/>
      <c r="G129" s="1787" t="s">
        <v>1142</v>
      </c>
      <c r="H129" s="1788"/>
      <c r="I129" s="1601"/>
      <c r="J129" s="1608"/>
    </row>
    <row r="130" spans="1:10" ht="11.25" customHeight="1" x14ac:dyDescent="0.25">
      <c r="A130" s="1667"/>
      <c r="B130" s="1666"/>
      <c r="C130" s="1675"/>
      <c r="D130" s="1721"/>
      <c r="E130" s="1599" t="s">
        <v>1564</v>
      </c>
      <c r="F130" s="1617"/>
      <c r="G130" s="1789"/>
      <c r="H130" s="1790"/>
      <c r="I130" s="1599" t="s">
        <v>1140</v>
      </c>
      <c r="J130" s="1600"/>
    </row>
    <row r="131" spans="1:10" s="524" customFormat="1" ht="27.95" customHeight="1" x14ac:dyDescent="0.25">
      <c r="A131" s="1647" t="s">
        <v>496</v>
      </c>
      <c r="B131" s="1742" t="s">
        <v>1617</v>
      </c>
      <c r="C131" s="1634" t="s">
        <v>620</v>
      </c>
      <c r="D131" s="1597">
        <f>'BS old'!D66</f>
        <v>0</v>
      </c>
      <c r="E131" s="1597"/>
      <c r="F131" s="1597"/>
      <c r="G131" s="1594">
        <f>'BS old'!F66</f>
        <v>0</v>
      </c>
      <c r="H131" s="1595"/>
      <c r="I131" s="1598"/>
      <c r="J131" s="525"/>
    </row>
    <row r="132" spans="1:10" s="524" customFormat="1" ht="27.95" customHeight="1" x14ac:dyDescent="0.25">
      <c r="A132" s="1647"/>
      <c r="B132" s="1680"/>
      <c r="C132" s="1634"/>
      <c r="D132" s="1597">
        <f>'BS old'!E66</f>
        <v>0</v>
      </c>
      <c r="E132" s="1597"/>
      <c r="F132" s="1597"/>
      <c r="G132" s="687"/>
      <c r="H132" s="1594">
        <f>'BS old'!G66</f>
        <v>0</v>
      </c>
      <c r="I132" s="1595"/>
      <c r="J132" s="1596"/>
    </row>
    <row r="133" spans="1:10" s="524" customFormat="1" ht="27.95" customHeight="1" x14ac:dyDescent="0.25">
      <c r="A133" s="1647" t="s">
        <v>499</v>
      </c>
      <c r="B133" s="1742" t="s">
        <v>1618</v>
      </c>
      <c r="C133" s="1634" t="s">
        <v>622</v>
      </c>
      <c r="D133" s="1597">
        <f>'BS old'!D67</f>
        <v>0</v>
      </c>
      <c r="E133" s="1597"/>
      <c r="F133" s="1597"/>
      <c r="G133" s="1594">
        <f>'BS old'!F67</f>
        <v>0</v>
      </c>
      <c r="H133" s="1595"/>
      <c r="I133" s="1598"/>
      <c r="J133" s="525"/>
    </row>
    <row r="134" spans="1:10" ht="27.95" customHeight="1" x14ac:dyDescent="0.25">
      <c r="A134" s="1647"/>
      <c r="B134" s="1680"/>
      <c r="C134" s="1634"/>
      <c r="D134" s="1597">
        <f>'BS old'!E67</f>
        <v>0</v>
      </c>
      <c r="E134" s="1597"/>
      <c r="F134" s="1597"/>
      <c r="G134" s="687"/>
      <c r="H134" s="1594">
        <f>'BS old'!G67</f>
        <v>0</v>
      </c>
      <c r="I134" s="1595"/>
      <c r="J134" s="1596"/>
    </row>
    <row r="135" spans="1:10" ht="27.95" customHeight="1" x14ac:dyDescent="0.25">
      <c r="A135" s="1647" t="s">
        <v>502</v>
      </c>
      <c r="B135" s="1742" t="s">
        <v>1619</v>
      </c>
      <c r="C135" s="1634" t="s">
        <v>624</v>
      </c>
      <c r="D135" s="1597">
        <f>'BS old'!D68</f>
        <v>0</v>
      </c>
      <c r="E135" s="1597"/>
      <c r="F135" s="1597"/>
      <c r="G135" s="1594">
        <f>'BS old'!F68</f>
        <v>0</v>
      </c>
      <c r="H135" s="1595"/>
      <c r="I135" s="1598"/>
      <c r="J135" s="685"/>
    </row>
    <row r="136" spans="1:10" ht="27.95" customHeight="1" x14ac:dyDescent="0.25">
      <c r="A136" s="1647"/>
      <c r="B136" s="1680"/>
      <c r="C136" s="1634"/>
      <c r="D136" s="1597">
        <f>'BS old'!E68</f>
        <v>0</v>
      </c>
      <c r="E136" s="1597"/>
      <c r="F136" s="1597"/>
      <c r="G136" s="687"/>
      <c r="H136" s="1594">
        <f>'BS old'!G68</f>
        <v>0</v>
      </c>
      <c r="I136" s="1595"/>
      <c r="J136" s="1596"/>
    </row>
    <row r="137" spans="1:10" ht="27.95" customHeight="1" x14ac:dyDescent="0.25">
      <c r="A137" s="1647" t="s">
        <v>505</v>
      </c>
      <c r="B137" s="1742" t="s">
        <v>1620</v>
      </c>
      <c r="C137" s="1634" t="s">
        <v>626</v>
      </c>
      <c r="D137" s="1597">
        <f>'BS old'!D69</f>
        <v>0</v>
      </c>
      <c r="E137" s="1597"/>
      <c r="F137" s="1597"/>
      <c r="G137" s="1594">
        <f>'BS old'!F69</f>
        <v>0</v>
      </c>
      <c r="H137" s="1595"/>
      <c r="I137" s="1598"/>
      <c r="J137" s="685"/>
    </row>
    <row r="138" spans="1:10" ht="27.95" customHeight="1" x14ac:dyDescent="0.25">
      <c r="A138" s="1647"/>
      <c r="B138" s="1680"/>
      <c r="C138" s="1634"/>
      <c r="D138" s="1597">
        <f>'BS old'!E69</f>
        <v>0</v>
      </c>
      <c r="E138" s="1597"/>
      <c r="F138" s="1597"/>
      <c r="G138" s="687"/>
      <c r="H138" s="1594">
        <f>'BS old'!G69</f>
        <v>0</v>
      </c>
      <c r="I138" s="1595"/>
      <c r="J138" s="1596"/>
    </row>
    <row r="139" spans="1:10" ht="27.95" customHeight="1" x14ac:dyDescent="0.25">
      <c r="A139" s="1650" t="s">
        <v>627</v>
      </c>
      <c r="B139" s="1786" t="s">
        <v>1621</v>
      </c>
      <c r="C139" s="1674" t="s">
        <v>629</v>
      </c>
      <c r="D139" s="1597">
        <f>'BS old'!D70</f>
        <v>0</v>
      </c>
      <c r="E139" s="1597"/>
      <c r="F139" s="1597"/>
      <c r="G139" s="1594">
        <f>'BS old'!F70</f>
        <v>0</v>
      </c>
      <c r="H139" s="1595"/>
      <c r="I139" s="1598"/>
      <c r="J139" s="685"/>
    </row>
    <row r="140" spans="1:10" ht="27.95" customHeight="1" x14ac:dyDescent="0.25">
      <c r="A140" s="1650"/>
      <c r="B140" s="1724"/>
      <c r="C140" s="1674"/>
      <c r="D140" s="1597">
        <f>'BS old'!E70</f>
        <v>0</v>
      </c>
      <c r="E140" s="1597"/>
      <c r="F140" s="1597"/>
      <c r="G140" s="687"/>
      <c r="H140" s="1594">
        <f>'BS old'!G70</f>
        <v>0</v>
      </c>
      <c r="I140" s="1595"/>
      <c r="J140" s="1596"/>
    </row>
    <row r="141" spans="1:10" ht="27.95" customHeight="1" x14ac:dyDescent="0.25">
      <c r="A141" s="1658" t="s">
        <v>630</v>
      </c>
      <c r="B141" s="1742" t="s">
        <v>1622</v>
      </c>
      <c r="C141" s="1634" t="s">
        <v>632</v>
      </c>
      <c r="D141" s="1597">
        <f>'BS old'!D71</f>
        <v>0</v>
      </c>
      <c r="E141" s="1597"/>
      <c r="F141" s="1597"/>
      <c r="G141" s="1594">
        <f>'BS old'!F71</f>
        <v>0</v>
      </c>
      <c r="H141" s="1595"/>
      <c r="I141" s="1598"/>
      <c r="J141" s="685"/>
    </row>
    <row r="142" spans="1:10" ht="27.95" customHeight="1" x14ac:dyDescent="0.25">
      <c r="A142" s="1658"/>
      <c r="B142" s="1680"/>
      <c r="C142" s="1634"/>
      <c r="D142" s="1597">
        <f>'BS old'!E71</f>
        <v>0</v>
      </c>
      <c r="E142" s="1597"/>
      <c r="F142" s="1597"/>
      <c r="G142" s="687"/>
      <c r="H142" s="1594">
        <f>'BS old'!G71</f>
        <v>0</v>
      </c>
      <c r="I142" s="1595"/>
      <c r="J142" s="1596"/>
    </row>
    <row r="143" spans="1:10" ht="27.95" customHeight="1" x14ac:dyDescent="0.25">
      <c r="A143" s="1647" t="s">
        <v>496</v>
      </c>
      <c r="B143" s="1742" t="s">
        <v>1623</v>
      </c>
      <c r="C143" s="1634" t="s">
        <v>634</v>
      </c>
      <c r="D143" s="1597">
        <f>'BS old'!D72</f>
        <v>0</v>
      </c>
      <c r="E143" s="1597"/>
      <c r="F143" s="1597"/>
      <c r="G143" s="1594">
        <f>'BS old'!F72</f>
        <v>0</v>
      </c>
      <c r="H143" s="1595"/>
      <c r="I143" s="1598"/>
      <c r="J143" s="685"/>
    </row>
    <row r="144" spans="1:10" s="455" customFormat="1" ht="27.95" customHeight="1" x14ac:dyDescent="0.25">
      <c r="A144" s="1647"/>
      <c r="B144" s="1680"/>
      <c r="C144" s="1634"/>
      <c r="D144" s="1597">
        <f>'BS old'!E72</f>
        <v>0</v>
      </c>
      <c r="E144" s="1597"/>
      <c r="F144" s="1597"/>
      <c r="G144" s="687"/>
      <c r="H144" s="1594">
        <f>'BS old'!G72</f>
        <v>0</v>
      </c>
      <c r="I144" s="1595"/>
      <c r="J144" s="1596"/>
    </row>
    <row r="145" spans="1:10" s="455" customFormat="1" ht="27.95" customHeight="1" x14ac:dyDescent="0.25">
      <c r="A145" s="1647" t="s">
        <v>499</v>
      </c>
      <c r="B145" s="1742" t="s">
        <v>1624</v>
      </c>
      <c r="C145" s="1634" t="s">
        <v>636</v>
      </c>
      <c r="D145" s="1597">
        <f>'BS old'!D73</f>
        <v>0</v>
      </c>
      <c r="E145" s="1597"/>
      <c r="F145" s="1597"/>
      <c r="G145" s="1594">
        <f>'BS old'!F73</f>
        <v>0</v>
      </c>
      <c r="H145" s="1595"/>
      <c r="I145" s="1598"/>
      <c r="J145" s="685"/>
    </row>
    <row r="146" spans="1:10" ht="27.95" customHeight="1" x14ac:dyDescent="0.25">
      <c r="A146" s="1647"/>
      <c r="B146" s="1680"/>
      <c r="C146" s="1634"/>
      <c r="D146" s="1597">
        <f>'BS old'!E73</f>
        <v>0</v>
      </c>
      <c r="E146" s="1597"/>
      <c r="F146" s="1597"/>
      <c r="G146" s="687"/>
      <c r="H146" s="1594">
        <f>'BS old'!G73</f>
        <v>0</v>
      </c>
      <c r="I146" s="1595"/>
      <c r="J146" s="1596"/>
    </row>
    <row r="147" spans="1:10" ht="27.95" customHeight="1" x14ac:dyDescent="0.25">
      <c r="A147" s="1647" t="s">
        <v>502</v>
      </c>
      <c r="B147" s="1742" t="s">
        <v>1625</v>
      </c>
      <c r="C147" s="1634" t="s">
        <v>638</v>
      </c>
      <c r="D147" s="1597">
        <f>'BS old'!D74</f>
        <v>0</v>
      </c>
      <c r="E147" s="1597"/>
      <c r="F147" s="1597"/>
      <c r="G147" s="1594">
        <f>'BS old'!F74</f>
        <v>0</v>
      </c>
      <c r="H147" s="1595"/>
      <c r="I147" s="1598"/>
      <c r="J147" s="685"/>
    </row>
    <row r="148" spans="1:10" s="520" customFormat="1" ht="27.95" customHeight="1" x14ac:dyDescent="0.2">
      <c r="A148" s="1647"/>
      <c r="B148" s="1680"/>
      <c r="C148" s="1634"/>
      <c r="D148" s="1597">
        <f>'BS old'!E74</f>
        <v>0</v>
      </c>
      <c r="E148" s="1597"/>
      <c r="F148" s="1597"/>
      <c r="G148" s="658"/>
      <c r="H148" s="1594">
        <f>'BS old'!G74</f>
        <v>0</v>
      </c>
      <c r="I148" s="1595"/>
      <c r="J148" s="1596"/>
    </row>
    <row r="149" spans="1:10" s="520" customFormat="1" ht="30" customHeight="1" x14ac:dyDescent="0.2">
      <c r="A149" s="523" t="s">
        <v>1559</v>
      </c>
      <c r="B149" s="1599" t="s">
        <v>1626</v>
      </c>
      <c r="C149" s="1616"/>
      <c r="D149" s="1616"/>
      <c r="E149" s="1617"/>
      <c r="F149" s="522" t="s">
        <v>1561</v>
      </c>
      <c r="G149" s="1599" t="s">
        <v>1627</v>
      </c>
      <c r="H149" s="1617"/>
      <c r="I149" s="1601" t="s">
        <v>1628</v>
      </c>
      <c r="J149" s="1608"/>
    </row>
    <row r="150" spans="1:10" s="520" customFormat="1" ht="27.75" customHeight="1" x14ac:dyDescent="0.2">
      <c r="A150" s="521"/>
      <c r="B150" s="1753" t="s">
        <v>1629</v>
      </c>
      <c r="C150" s="1754"/>
      <c r="D150" s="1754"/>
      <c r="E150" s="1755"/>
      <c r="F150" s="662" t="s">
        <v>645</v>
      </c>
      <c r="G150" s="1594">
        <f>'BS old'!D81</f>
        <v>0</v>
      </c>
      <c r="H150" s="1598"/>
      <c r="I150" s="1594">
        <f>'BS old'!E81</f>
        <v>0</v>
      </c>
      <c r="J150" s="1596"/>
    </row>
    <row r="151" spans="1:10" s="520" customFormat="1" ht="27.75" customHeight="1" x14ac:dyDescent="0.2">
      <c r="A151" s="661" t="s">
        <v>487</v>
      </c>
      <c r="B151" s="1753" t="s">
        <v>1630</v>
      </c>
      <c r="C151" s="1754"/>
      <c r="D151" s="1754"/>
      <c r="E151" s="1755"/>
      <c r="F151" s="662" t="s">
        <v>647</v>
      </c>
      <c r="G151" s="1594">
        <f>'BS old'!D82</f>
        <v>0</v>
      </c>
      <c r="H151" s="1598"/>
      <c r="I151" s="1594">
        <f>'BS old'!E82</f>
        <v>0</v>
      </c>
      <c r="J151" s="1596"/>
    </row>
    <row r="152" spans="1:10" ht="27.75" customHeight="1" x14ac:dyDescent="0.25">
      <c r="A152" s="661" t="s">
        <v>490</v>
      </c>
      <c r="B152" s="1753" t="s">
        <v>1631</v>
      </c>
      <c r="C152" s="1754"/>
      <c r="D152" s="1754"/>
      <c r="E152" s="1755"/>
      <c r="F152" s="662" t="s">
        <v>649</v>
      </c>
      <c r="G152" s="1594">
        <f>'BS old'!D83</f>
        <v>0</v>
      </c>
      <c r="H152" s="1598"/>
      <c r="I152" s="1594">
        <f>'BS old'!E83</f>
        <v>0</v>
      </c>
      <c r="J152" s="1596"/>
    </row>
    <row r="153" spans="1:10" s="455" customFormat="1" ht="27.75" customHeight="1" x14ac:dyDescent="0.25">
      <c r="A153" s="664" t="s">
        <v>493</v>
      </c>
      <c r="B153" s="1756" t="s">
        <v>1632</v>
      </c>
      <c r="C153" s="1757"/>
      <c r="D153" s="1757"/>
      <c r="E153" s="1758"/>
      <c r="F153" s="659" t="s">
        <v>651</v>
      </c>
      <c r="G153" s="1594">
        <f>'BS old'!D84</f>
        <v>0</v>
      </c>
      <c r="H153" s="1598"/>
      <c r="I153" s="1594">
        <f>'BS old'!E84</f>
        <v>0</v>
      </c>
      <c r="J153" s="1596"/>
    </row>
    <row r="154" spans="1:10" s="455" customFormat="1" ht="27.75" customHeight="1" x14ac:dyDescent="0.25">
      <c r="A154" s="660" t="s">
        <v>496</v>
      </c>
      <c r="B154" s="1756" t="s">
        <v>1633</v>
      </c>
      <c r="C154" s="1757"/>
      <c r="D154" s="1757"/>
      <c r="E154" s="1758"/>
      <c r="F154" s="659" t="s">
        <v>653</v>
      </c>
      <c r="G154" s="1594">
        <f>'BS old'!D85</f>
        <v>0</v>
      </c>
      <c r="H154" s="1598"/>
      <c r="I154" s="1594">
        <f>'BS old'!E85</f>
        <v>0</v>
      </c>
      <c r="J154" s="1596"/>
    </row>
    <row r="155" spans="1:10" s="455" customFormat="1" ht="27.75" customHeight="1" x14ac:dyDescent="0.25">
      <c r="A155" s="660" t="s">
        <v>499</v>
      </c>
      <c r="B155" s="1756" t="s">
        <v>1634</v>
      </c>
      <c r="C155" s="1757"/>
      <c r="D155" s="1757"/>
      <c r="E155" s="1758"/>
      <c r="F155" s="659" t="s">
        <v>655</v>
      </c>
      <c r="G155" s="1594">
        <f>'BS old'!D86</f>
        <v>0</v>
      </c>
      <c r="H155" s="1598"/>
      <c r="I155" s="1594">
        <f>'BS old'!E86</f>
        <v>0</v>
      </c>
      <c r="J155" s="1596"/>
    </row>
    <row r="156" spans="1:10" ht="27.75" customHeight="1" x14ac:dyDescent="0.25">
      <c r="A156" s="660" t="s">
        <v>502</v>
      </c>
      <c r="B156" s="1756" t="s">
        <v>656</v>
      </c>
      <c r="C156" s="1757"/>
      <c r="D156" s="1757"/>
      <c r="E156" s="1758"/>
      <c r="F156" s="659" t="s">
        <v>657</v>
      </c>
      <c r="G156" s="1594">
        <f>'BS old'!D87</f>
        <v>0</v>
      </c>
      <c r="H156" s="1598"/>
      <c r="I156" s="1594">
        <f>'BS old'!E87</f>
        <v>0</v>
      </c>
      <c r="J156" s="1596"/>
    </row>
    <row r="157" spans="1:10" ht="27.75" customHeight="1" x14ac:dyDescent="0.25">
      <c r="A157" s="661" t="s">
        <v>514</v>
      </c>
      <c r="B157" s="1753" t="s">
        <v>1635</v>
      </c>
      <c r="C157" s="1754"/>
      <c r="D157" s="1754"/>
      <c r="E157" s="1755"/>
      <c r="F157" s="662" t="s">
        <v>659</v>
      </c>
      <c r="G157" s="1594">
        <f>'BS old'!D88</f>
        <v>0</v>
      </c>
      <c r="H157" s="1598"/>
      <c r="I157" s="1594">
        <f>'BS old'!E88</f>
        <v>0</v>
      </c>
      <c r="J157" s="1596"/>
    </row>
    <row r="158" spans="1:10" ht="27.75" customHeight="1" x14ac:dyDescent="0.25">
      <c r="A158" s="664" t="s">
        <v>517</v>
      </c>
      <c r="B158" s="1756" t="s">
        <v>1636</v>
      </c>
      <c r="C158" s="1757"/>
      <c r="D158" s="1757"/>
      <c r="E158" s="1758"/>
      <c r="F158" s="659" t="s">
        <v>661</v>
      </c>
      <c r="G158" s="1594">
        <f>'BS old'!D89</f>
        <v>0</v>
      </c>
      <c r="H158" s="1598"/>
      <c r="I158" s="1594">
        <f>'BS old'!E89</f>
        <v>0</v>
      </c>
      <c r="J158" s="1596"/>
    </row>
    <row r="159" spans="1:10" ht="27.75" customHeight="1" x14ac:dyDescent="0.25">
      <c r="A159" s="660" t="s">
        <v>496</v>
      </c>
      <c r="B159" s="1756" t="s">
        <v>1637</v>
      </c>
      <c r="C159" s="1757"/>
      <c r="D159" s="1757"/>
      <c r="E159" s="1758"/>
      <c r="F159" s="659" t="s">
        <v>663</v>
      </c>
      <c r="G159" s="1594">
        <f>'BS old'!D90</f>
        <v>0</v>
      </c>
      <c r="H159" s="1598"/>
      <c r="I159" s="1594">
        <f>'BS old'!E90</f>
        <v>0</v>
      </c>
      <c r="J159" s="1596"/>
    </row>
    <row r="160" spans="1:10" s="455" customFormat="1" ht="27.75" customHeight="1" x14ac:dyDescent="0.25">
      <c r="A160" s="660" t="s">
        <v>499</v>
      </c>
      <c r="B160" s="1756" t="s">
        <v>1638</v>
      </c>
      <c r="C160" s="1757"/>
      <c r="D160" s="1757"/>
      <c r="E160" s="1758"/>
      <c r="F160" s="659" t="s">
        <v>665</v>
      </c>
      <c r="G160" s="1594">
        <f>'BS old'!D91</f>
        <v>0</v>
      </c>
      <c r="H160" s="1598"/>
      <c r="I160" s="1594">
        <f>'BS old'!E91</f>
        <v>0</v>
      </c>
      <c r="J160" s="1596"/>
    </row>
    <row r="161" spans="1:10" ht="27.75" customHeight="1" x14ac:dyDescent="0.25">
      <c r="A161" s="660" t="s">
        <v>502</v>
      </c>
      <c r="B161" s="1756" t="s">
        <v>1639</v>
      </c>
      <c r="C161" s="1757"/>
      <c r="D161" s="1757"/>
      <c r="E161" s="1758"/>
      <c r="F161" s="659" t="s">
        <v>667</v>
      </c>
      <c r="G161" s="1594">
        <f>'BS old'!D92</f>
        <v>0</v>
      </c>
      <c r="H161" s="1598"/>
      <c r="I161" s="1594">
        <f>'BS old'!E92</f>
        <v>0</v>
      </c>
      <c r="J161" s="1596"/>
    </row>
    <row r="162" spans="1:10" ht="27.75" customHeight="1" x14ac:dyDescent="0.25">
      <c r="A162" s="660" t="s">
        <v>505</v>
      </c>
      <c r="B162" s="1756" t="s">
        <v>1640</v>
      </c>
      <c r="C162" s="1757"/>
      <c r="D162" s="1757"/>
      <c r="E162" s="1758"/>
      <c r="F162" s="659" t="s">
        <v>669</v>
      </c>
      <c r="G162" s="1594">
        <f>'BS old'!D93</f>
        <v>0</v>
      </c>
      <c r="H162" s="1598"/>
      <c r="I162" s="1594">
        <f>'BS old'!E93</f>
        <v>0</v>
      </c>
      <c r="J162" s="1596"/>
    </row>
    <row r="163" spans="1:10" ht="27.75" customHeight="1" x14ac:dyDescent="0.25">
      <c r="A163" s="660" t="s">
        <v>508</v>
      </c>
      <c r="B163" s="1756" t="s">
        <v>1641</v>
      </c>
      <c r="C163" s="1757"/>
      <c r="D163" s="1757"/>
      <c r="E163" s="1758"/>
      <c r="F163" s="659" t="s">
        <v>671</v>
      </c>
      <c r="G163" s="1594">
        <f>'BS old'!D94</f>
        <v>0</v>
      </c>
      <c r="H163" s="1598"/>
      <c r="I163" s="1594">
        <f>'BS old'!E94</f>
        <v>0</v>
      </c>
      <c r="J163" s="1596"/>
    </row>
    <row r="164" spans="1:10" ht="27.75" customHeight="1" x14ac:dyDescent="0.25">
      <c r="A164" s="661" t="s">
        <v>538</v>
      </c>
      <c r="B164" s="1753" t="s">
        <v>1642</v>
      </c>
      <c r="C164" s="1754"/>
      <c r="D164" s="1754"/>
      <c r="E164" s="1755"/>
      <c r="F164" s="662" t="s">
        <v>673</v>
      </c>
      <c r="G164" s="1594">
        <f>'BS old'!D95</f>
        <v>0</v>
      </c>
      <c r="H164" s="1598"/>
      <c r="I164" s="1594">
        <f>'BS old'!E95</f>
        <v>0</v>
      </c>
      <c r="J164" s="1596"/>
    </row>
    <row r="165" spans="1:10" ht="27.75" customHeight="1" x14ac:dyDescent="0.25">
      <c r="A165" s="660" t="s">
        <v>541</v>
      </c>
      <c r="B165" s="1756" t="s">
        <v>1643</v>
      </c>
      <c r="C165" s="1757"/>
      <c r="D165" s="1757"/>
      <c r="E165" s="1758"/>
      <c r="F165" s="659" t="s">
        <v>675</v>
      </c>
      <c r="G165" s="1594">
        <f>'BS old'!D96</f>
        <v>0</v>
      </c>
      <c r="H165" s="1598"/>
      <c r="I165" s="1594">
        <f>'BS old'!E96</f>
        <v>0</v>
      </c>
      <c r="J165" s="1596"/>
    </row>
    <row r="166" spans="1:10" ht="27.75" customHeight="1" x14ac:dyDescent="0.25">
      <c r="A166" s="660" t="s">
        <v>496</v>
      </c>
      <c r="B166" s="1756" t="s">
        <v>1644</v>
      </c>
      <c r="C166" s="1757"/>
      <c r="D166" s="1757"/>
      <c r="E166" s="1758"/>
      <c r="F166" s="659" t="s">
        <v>677</v>
      </c>
      <c r="G166" s="1594">
        <f>'BS old'!D97</f>
        <v>0</v>
      </c>
      <c r="H166" s="1598"/>
      <c r="I166" s="1594">
        <f>'BS old'!E97</f>
        <v>0</v>
      </c>
      <c r="J166" s="1596"/>
    </row>
    <row r="167" spans="1:10" s="455" customFormat="1" ht="27.75" customHeight="1" x14ac:dyDescent="0.25">
      <c r="A167" s="660" t="s">
        <v>499</v>
      </c>
      <c r="B167" s="1756" t="s">
        <v>1645</v>
      </c>
      <c r="C167" s="1757"/>
      <c r="D167" s="1757"/>
      <c r="E167" s="1758"/>
      <c r="F167" s="659" t="s">
        <v>679</v>
      </c>
      <c r="G167" s="1594">
        <f>'BS old'!D98</f>
        <v>0</v>
      </c>
      <c r="H167" s="1598"/>
      <c r="I167" s="1594">
        <f>'BS old'!E98</f>
        <v>0</v>
      </c>
      <c r="J167" s="1596"/>
    </row>
    <row r="168" spans="1:10" ht="27.75" customHeight="1" x14ac:dyDescent="0.25">
      <c r="A168" s="661" t="s">
        <v>680</v>
      </c>
      <c r="B168" s="1753" t="s">
        <v>1646</v>
      </c>
      <c r="C168" s="1754"/>
      <c r="D168" s="1754"/>
      <c r="E168" s="1755"/>
      <c r="F168" s="662" t="s">
        <v>682</v>
      </c>
      <c r="G168" s="1594">
        <f>'BS old'!D99</f>
        <v>0</v>
      </c>
      <c r="H168" s="1598"/>
      <c r="I168" s="1594">
        <f>'BS old'!E99</f>
        <v>0</v>
      </c>
      <c r="J168" s="1596"/>
    </row>
    <row r="169" spans="1:10" ht="27.75" customHeight="1" x14ac:dyDescent="0.25">
      <c r="A169" s="519" t="s">
        <v>683</v>
      </c>
      <c r="B169" s="1756" t="s">
        <v>1647</v>
      </c>
      <c r="C169" s="1757"/>
      <c r="D169" s="1757"/>
      <c r="E169" s="1758"/>
      <c r="F169" s="659" t="s">
        <v>685</v>
      </c>
      <c r="G169" s="1594">
        <f>'BS old'!D100</f>
        <v>0</v>
      </c>
      <c r="H169" s="1598"/>
      <c r="I169" s="1594">
        <f>'BS old'!E100</f>
        <v>0</v>
      </c>
      <c r="J169" s="1596"/>
    </row>
    <row r="170" spans="1:10" ht="27.75" customHeight="1" x14ac:dyDescent="0.25">
      <c r="A170" s="660" t="s">
        <v>496</v>
      </c>
      <c r="B170" s="1756" t="s">
        <v>1648</v>
      </c>
      <c r="C170" s="1757"/>
      <c r="D170" s="1757"/>
      <c r="E170" s="1758"/>
      <c r="F170" s="659" t="s">
        <v>687</v>
      </c>
      <c r="G170" s="1594">
        <f>'BS old'!D101</f>
        <v>0</v>
      </c>
      <c r="H170" s="1598"/>
      <c r="I170" s="1594">
        <f>'BS old'!E101</f>
        <v>0</v>
      </c>
      <c r="J170" s="1596"/>
    </row>
    <row r="171" spans="1:10" s="455" customFormat="1" ht="31.5" customHeight="1" x14ac:dyDescent="0.25">
      <c r="A171" s="661" t="s">
        <v>688</v>
      </c>
      <c r="B171" s="1753" t="s">
        <v>1649</v>
      </c>
      <c r="C171" s="1754"/>
      <c r="D171" s="1754"/>
      <c r="E171" s="1755"/>
      <c r="F171" s="662" t="s">
        <v>690</v>
      </c>
      <c r="G171" s="1594">
        <f>'BS old'!D102</f>
        <v>0</v>
      </c>
      <c r="H171" s="1598"/>
      <c r="I171" s="1594">
        <f>'BS old'!E102</f>
        <v>0</v>
      </c>
      <c r="J171" s="1596"/>
    </row>
    <row r="172" spans="1:10" ht="27.75" customHeight="1" x14ac:dyDescent="0.25">
      <c r="A172" s="661" t="s">
        <v>558</v>
      </c>
      <c r="B172" s="1753" t="s">
        <v>1650</v>
      </c>
      <c r="C172" s="1754"/>
      <c r="D172" s="1754"/>
      <c r="E172" s="1755"/>
      <c r="F172" s="662" t="s">
        <v>692</v>
      </c>
      <c r="G172" s="1594">
        <f>'BS old'!D103</f>
        <v>0</v>
      </c>
      <c r="H172" s="1598"/>
      <c r="I172" s="1594">
        <f>'BS old'!E103</f>
        <v>0</v>
      </c>
      <c r="J172" s="1596"/>
    </row>
    <row r="173" spans="1:10" ht="27.75" customHeight="1" x14ac:dyDescent="0.25">
      <c r="A173" s="661" t="s">
        <v>561</v>
      </c>
      <c r="B173" s="1753" t="s">
        <v>1651</v>
      </c>
      <c r="C173" s="1754"/>
      <c r="D173" s="1754"/>
      <c r="E173" s="1755"/>
      <c r="F173" s="662" t="s">
        <v>694</v>
      </c>
      <c r="G173" s="1594">
        <f>'BS old'!D104</f>
        <v>0</v>
      </c>
      <c r="H173" s="1598"/>
      <c r="I173" s="1594">
        <f>'BS old'!E104</f>
        <v>0</v>
      </c>
      <c r="J173" s="1596"/>
    </row>
    <row r="174" spans="1:10" s="455" customFormat="1" ht="27.75" customHeight="1" x14ac:dyDescent="0.25">
      <c r="A174" s="664" t="s">
        <v>564</v>
      </c>
      <c r="B174" s="1756" t="s">
        <v>1652</v>
      </c>
      <c r="C174" s="1757"/>
      <c r="D174" s="1757"/>
      <c r="E174" s="1758"/>
      <c r="F174" s="659" t="s">
        <v>696</v>
      </c>
      <c r="G174" s="1594">
        <f>'BS old'!D105</f>
        <v>0</v>
      </c>
      <c r="H174" s="1598"/>
      <c r="I174" s="1594">
        <f>'BS old'!E105</f>
        <v>0</v>
      </c>
      <c r="J174" s="1596"/>
    </row>
    <row r="175" spans="1:10" s="455" customFormat="1" ht="27.75" customHeight="1" x14ac:dyDescent="0.25">
      <c r="A175" s="660" t="s">
        <v>496</v>
      </c>
      <c r="B175" s="1756" t="s">
        <v>1653</v>
      </c>
      <c r="C175" s="1757"/>
      <c r="D175" s="1757"/>
      <c r="E175" s="1758"/>
      <c r="F175" s="659" t="s">
        <v>698</v>
      </c>
      <c r="G175" s="1594">
        <f>'BS old'!D106</f>
        <v>0</v>
      </c>
      <c r="H175" s="1598"/>
      <c r="I175" s="1594">
        <f>'BS old'!E106</f>
        <v>0</v>
      </c>
      <c r="J175" s="1596"/>
    </row>
    <row r="176" spans="1:10" s="455" customFormat="1" ht="27.75" customHeight="1" x14ac:dyDescent="0.25">
      <c r="A176" s="660" t="s">
        <v>499</v>
      </c>
      <c r="B176" s="1756" t="s">
        <v>1654</v>
      </c>
      <c r="C176" s="1757"/>
      <c r="D176" s="1757"/>
      <c r="E176" s="1758"/>
      <c r="F176" s="659" t="s">
        <v>700</v>
      </c>
      <c r="G176" s="1594">
        <f>'BS old'!D107</f>
        <v>0</v>
      </c>
      <c r="H176" s="1598"/>
      <c r="I176" s="1594">
        <f>'BS old'!E107</f>
        <v>0</v>
      </c>
      <c r="J176" s="1596"/>
    </row>
    <row r="177" spans="1:10" ht="27.75" customHeight="1" x14ac:dyDescent="0.25">
      <c r="A177" s="660" t="s">
        <v>502</v>
      </c>
      <c r="B177" s="1756" t="s">
        <v>1655</v>
      </c>
      <c r="C177" s="1757"/>
      <c r="D177" s="1757"/>
      <c r="E177" s="1758"/>
      <c r="F177" s="659" t="s">
        <v>702</v>
      </c>
      <c r="G177" s="1594">
        <f>'BS old'!D108</f>
        <v>0</v>
      </c>
      <c r="H177" s="1598"/>
      <c r="I177" s="1594">
        <f>'BS old'!E108</f>
        <v>0</v>
      </c>
      <c r="J177" s="1596"/>
    </row>
    <row r="178" spans="1:10" ht="25.5" customHeight="1" thickBot="1" x14ac:dyDescent="0.3">
      <c r="A178" s="517" t="s">
        <v>577</v>
      </c>
      <c r="B178" s="1783" t="s">
        <v>1656</v>
      </c>
      <c r="C178" s="1784"/>
      <c r="D178" s="1784"/>
      <c r="E178" s="1785"/>
      <c r="F178" s="516" t="s">
        <v>704</v>
      </c>
      <c r="G178" s="1759">
        <f>'BS old'!D109</f>
        <v>0</v>
      </c>
      <c r="H178" s="1760"/>
      <c r="I178" s="1759">
        <f>'BS old'!E109</f>
        <v>0</v>
      </c>
      <c r="J178" s="1761"/>
    </row>
    <row r="179" spans="1:10" ht="30" customHeight="1" x14ac:dyDescent="0.15">
      <c r="A179" s="523" t="s">
        <v>1559</v>
      </c>
      <c r="B179" s="1599" t="s">
        <v>1626</v>
      </c>
      <c r="C179" s="1616"/>
      <c r="D179" s="1616"/>
      <c r="E179" s="1617"/>
      <c r="F179" s="522" t="s">
        <v>1561</v>
      </c>
      <c r="G179" s="1599" t="s">
        <v>1627</v>
      </c>
      <c r="H179" s="1617"/>
      <c r="I179" s="1601" t="s">
        <v>1628</v>
      </c>
      <c r="J179" s="1608"/>
    </row>
    <row r="180" spans="1:10" ht="27.75" customHeight="1" x14ac:dyDescent="0.25">
      <c r="A180" s="664" t="s">
        <v>580</v>
      </c>
      <c r="B180" s="1756" t="s">
        <v>1657</v>
      </c>
      <c r="C180" s="1757"/>
      <c r="D180" s="1757"/>
      <c r="E180" s="1758"/>
      <c r="F180" s="659" t="s">
        <v>706</v>
      </c>
      <c r="G180" s="1594">
        <f>'BS old'!D110</f>
        <v>0</v>
      </c>
      <c r="H180" s="1598"/>
      <c r="I180" s="1594">
        <f>'BS old'!E110</f>
        <v>0</v>
      </c>
      <c r="J180" s="1596"/>
    </row>
    <row r="181" spans="1:10" ht="27.75" customHeight="1" x14ac:dyDescent="0.25">
      <c r="A181" s="660" t="s">
        <v>496</v>
      </c>
      <c r="B181" s="1623" t="s">
        <v>1604</v>
      </c>
      <c r="C181" s="1624"/>
      <c r="D181" s="1624"/>
      <c r="E181" s="1624"/>
      <c r="F181" s="659" t="s">
        <v>707</v>
      </c>
      <c r="G181" s="1594">
        <f>'BS old'!D111</f>
        <v>0</v>
      </c>
      <c r="H181" s="1598"/>
      <c r="I181" s="1594">
        <f>'BS old'!E111</f>
        <v>0</v>
      </c>
      <c r="J181" s="1596"/>
    </row>
    <row r="182" spans="1:10" s="455" customFormat="1" ht="27.75" customHeight="1" x14ac:dyDescent="0.25">
      <c r="A182" s="660" t="s">
        <v>499</v>
      </c>
      <c r="B182" s="1756" t="s">
        <v>1658</v>
      </c>
      <c r="C182" s="1757"/>
      <c r="D182" s="1757"/>
      <c r="E182" s="1758"/>
      <c r="F182" s="659" t="s">
        <v>709</v>
      </c>
      <c r="G182" s="1594">
        <f>'BS old'!D112</f>
        <v>0</v>
      </c>
      <c r="H182" s="1598"/>
      <c r="I182" s="1594">
        <f>'BS old'!E112</f>
        <v>0</v>
      </c>
      <c r="J182" s="1596"/>
    </row>
    <row r="183" spans="1:10" ht="27.75" customHeight="1" x14ac:dyDescent="0.25">
      <c r="A183" s="660" t="s">
        <v>502</v>
      </c>
      <c r="B183" s="1756" t="s">
        <v>1659</v>
      </c>
      <c r="C183" s="1757"/>
      <c r="D183" s="1757"/>
      <c r="E183" s="1758"/>
      <c r="F183" s="659" t="s">
        <v>711</v>
      </c>
      <c r="G183" s="1594">
        <f>'BS old'!D113</f>
        <v>0</v>
      </c>
      <c r="H183" s="1598"/>
      <c r="I183" s="1594">
        <f>'BS old'!E113</f>
        <v>0</v>
      </c>
      <c r="J183" s="1596"/>
    </row>
    <row r="184" spans="1:10" ht="27.75" customHeight="1" x14ac:dyDescent="0.25">
      <c r="A184" s="660" t="s">
        <v>505</v>
      </c>
      <c r="B184" s="1756" t="s">
        <v>1660</v>
      </c>
      <c r="C184" s="1757"/>
      <c r="D184" s="1757"/>
      <c r="E184" s="1758"/>
      <c r="F184" s="659" t="s">
        <v>713</v>
      </c>
      <c r="G184" s="1594">
        <f>'BS old'!D114</f>
        <v>0</v>
      </c>
      <c r="H184" s="1598"/>
      <c r="I184" s="1594">
        <f>'BS old'!E114</f>
        <v>0</v>
      </c>
      <c r="J184" s="1596"/>
    </row>
    <row r="185" spans="1:10" ht="27.75" customHeight="1" x14ac:dyDescent="0.25">
      <c r="A185" s="660" t="s">
        <v>508</v>
      </c>
      <c r="B185" s="1756" t="s">
        <v>1661</v>
      </c>
      <c r="C185" s="1757"/>
      <c r="D185" s="1757"/>
      <c r="E185" s="1758"/>
      <c r="F185" s="659" t="s">
        <v>715</v>
      </c>
      <c r="G185" s="1594">
        <f>'BS old'!D115</f>
        <v>0</v>
      </c>
      <c r="H185" s="1598"/>
      <c r="I185" s="1594">
        <f>'BS old'!E115</f>
        <v>0</v>
      </c>
      <c r="J185" s="1596"/>
    </row>
    <row r="186" spans="1:10" ht="27.75" customHeight="1" x14ac:dyDescent="0.25">
      <c r="A186" s="660" t="s">
        <v>511</v>
      </c>
      <c r="B186" s="1756" t="s">
        <v>1662</v>
      </c>
      <c r="C186" s="1757"/>
      <c r="D186" s="1757"/>
      <c r="E186" s="1758"/>
      <c r="F186" s="659" t="s">
        <v>717</v>
      </c>
      <c r="G186" s="1594">
        <f>'BS old'!D116</f>
        <v>0</v>
      </c>
      <c r="H186" s="1598"/>
      <c r="I186" s="1594">
        <f>'BS old'!E116</f>
        <v>0</v>
      </c>
      <c r="J186" s="1596"/>
    </row>
    <row r="187" spans="1:10" ht="27.75" customHeight="1" x14ac:dyDescent="0.25">
      <c r="A187" s="660" t="s">
        <v>532</v>
      </c>
      <c r="B187" s="1756" t="s">
        <v>1663</v>
      </c>
      <c r="C187" s="1757"/>
      <c r="D187" s="1757"/>
      <c r="E187" s="1758"/>
      <c r="F187" s="659" t="s">
        <v>719</v>
      </c>
      <c r="G187" s="1594">
        <f>'BS old'!D117</f>
        <v>0</v>
      </c>
      <c r="H187" s="1598"/>
      <c r="I187" s="1594">
        <f>'BS old'!E117</f>
        <v>0</v>
      </c>
      <c r="J187" s="1596"/>
    </row>
    <row r="188" spans="1:10" ht="27.75" customHeight="1" x14ac:dyDescent="0.25">
      <c r="A188" s="660" t="s">
        <v>535</v>
      </c>
      <c r="B188" s="1756" t="s">
        <v>1664</v>
      </c>
      <c r="C188" s="1757"/>
      <c r="D188" s="1757"/>
      <c r="E188" s="1758"/>
      <c r="F188" s="659" t="s">
        <v>721</v>
      </c>
      <c r="G188" s="1594">
        <f>'BS old'!D118</f>
        <v>0</v>
      </c>
      <c r="H188" s="1598"/>
      <c r="I188" s="1594">
        <f>'BS old'!E118</f>
        <v>0</v>
      </c>
      <c r="J188" s="1596"/>
    </row>
    <row r="189" spans="1:10" ht="27.75" customHeight="1" x14ac:dyDescent="0.25">
      <c r="A189" s="660" t="s">
        <v>722</v>
      </c>
      <c r="B189" s="1756" t="s">
        <v>1665</v>
      </c>
      <c r="C189" s="1757"/>
      <c r="D189" s="1757"/>
      <c r="E189" s="1758"/>
      <c r="F189" s="659" t="s">
        <v>724</v>
      </c>
      <c r="G189" s="1594">
        <f>'BS old'!D119</f>
        <v>0</v>
      </c>
      <c r="H189" s="1598"/>
      <c r="I189" s="1594">
        <f>'BS old'!E119</f>
        <v>0</v>
      </c>
      <c r="J189" s="1596"/>
    </row>
    <row r="190" spans="1:10" ht="27.75" customHeight="1" x14ac:dyDescent="0.25">
      <c r="A190" s="660" t="s">
        <v>725</v>
      </c>
      <c r="B190" s="1756" t="s">
        <v>1666</v>
      </c>
      <c r="C190" s="1757"/>
      <c r="D190" s="1757"/>
      <c r="E190" s="1758"/>
      <c r="F190" s="659" t="s">
        <v>727</v>
      </c>
      <c r="G190" s="1594">
        <f>'BS old'!D120</f>
        <v>0</v>
      </c>
      <c r="H190" s="1598"/>
      <c r="I190" s="1594">
        <f>'BS old'!E120</f>
        <v>0</v>
      </c>
      <c r="J190" s="1596"/>
    </row>
    <row r="191" spans="1:10" ht="27.75" customHeight="1" x14ac:dyDescent="0.25">
      <c r="A191" s="661" t="s">
        <v>595</v>
      </c>
      <c r="B191" s="1753" t="s">
        <v>1667</v>
      </c>
      <c r="C191" s="1754"/>
      <c r="D191" s="1754"/>
      <c r="E191" s="1755"/>
      <c r="F191" s="659" t="s">
        <v>729</v>
      </c>
      <c r="G191" s="1594">
        <f>'BS old'!D121</f>
        <v>0</v>
      </c>
      <c r="H191" s="1598"/>
      <c r="I191" s="1594">
        <f>'BS old'!E121</f>
        <v>0</v>
      </c>
      <c r="J191" s="1596"/>
    </row>
    <row r="192" spans="1:10" ht="27.75" customHeight="1" x14ac:dyDescent="0.25">
      <c r="A192" s="660" t="s">
        <v>598</v>
      </c>
      <c r="B192" s="1756" t="s">
        <v>1668</v>
      </c>
      <c r="C192" s="1757"/>
      <c r="D192" s="1757"/>
      <c r="E192" s="1758"/>
      <c r="F192" s="659" t="s">
        <v>731</v>
      </c>
      <c r="G192" s="1594">
        <f>'BS old'!D122</f>
        <v>0</v>
      </c>
      <c r="H192" s="1598"/>
      <c r="I192" s="1594">
        <f>'BS old'!E122</f>
        <v>0</v>
      </c>
      <c r="J192" s="1596"/>
    </row>
    <row r="193" spans="1:10" ht="27.75" customHeight="1" x14ac:dyDescent="0.25">
      <c r="A193" s="660" t="s">
        <v>496</v>
      </c>
      <c r="B193" s="1623" t="s">
        <v>1604</v>
      </c>
      <c r="C193" s="1624"/>
      <c r="D193" s="1624"/>
      <c r="E193" s="1624"/>
      <c r="F193" s="659" t="s">
        <v>732</v>
      </c>
      <c r="G193" s="1594">
        <f>'BS old'!D123</f>
        <v>0</v>
      </c>
      <c r="H193" s="1598"/>
      <c r="I193" s="1594">
        <f>'BS old'!E123</f>
        <v>0</v>
      </c>
      <c r="J193" s="1596"/>
    </row>
    <row r="194" spans="1:10" ht="27.75" customHeight="1" x14ac:dyDescent="0.25">
      <c r="A194" s="660" t="s">
        <v>499</v>
      </c>
      <c r="B194" s="1756" t="s">
        <v>1669</v>
      </c>
      <c r="C194" s="1757"/>
      <c r="D194" s="1757"/>
      <c r="E194" s="1758"/>
      <c r="F194" s="659" t="s">
        <v>734</v>
      </c>
      <c r="G194" s="1594">
        <f>'BS old'!D124</f>
        <v>0</v>
      </c>
      <c r="H194" s="1598"/>
      <c r="I194" s="1594">
        <f>'BS old'!E124</f>
        <v>0</v>
      </c>
      <c r="J194" s="1596"/>
    </row>
    <row r="195" spans="1:10" s="455" customFormat="1" ht="27.75" customHeight="1" x14ac:dyDescent="0.25">
      <c r="A195" s="660" t="s">
        <v>502</v>
      </c>
      <c r="B195" s="1756" t="s">
        <v>1670</v>
      </c>
      <c r="C195" s="1757"/>
      <c r="D195" s="1757"/>
      <c r="E195" s="1758"/>
      <c r="F195" s="659" t="s">
        <v>736</v>
      </c>
      <c r="G195" s="1594">
        <f>'BS old'!D125</f>
        <v>0</v>
      </c>
      <c r="H195" s="1598"/>
      <c r="I195" s="1594">
        <f>'BS old'!E125</f>
        <v>0</v>
      </c>
      <c r="J195" s="1596"/>
    </row>
    <row r="196" spans="1:10" ht="27.75" customHeight="1" x14ac:dyDescent="0.25">
      <c r="A196" s="660" t="s">
        <v>505</v>
      </c>
      <c r="B196" s="1756" t="s">
        <v>1671</v>
      </c>
      <c r="C196" s="1757"/>
      <c r="D196" s="1757"/>
      <c r="E196" s="1758"/>
      <c r="F196" s="659" t="s">
        <v>738</v>
      </c>
      <c r="G196" s="1594">
        <f>'BS old'!D126</f>
        <v>0</v>
      </c>
      <c r="H196" s="1598"/>
      <c r="I196" s="1594">
        <f>'BS old'!E126</f>
        <v>0</v>
      </c>
      <c r="J196" s="1596"/>
    </row>
    <row r="197" spans="1:10" ht="28.5" customHeight="1" x14ac:dyDescent="0.25">
      <c r="A197" s="660" t="s">
        <v>508</v>
      </c>
      <c r="B197" s="1756" t="s">
        <v>1672</v>
      </c>
      <c r="C197" s="1757"/>
      <c r="D197" s="1757"/>
      <c r="E197" s="1758"/>
      <c r="F197" s="659" t="s">
        <v>740</v>
      </c>
      <c r="G197" s="1594">
        <f>'BS old'!D127</f>
        <v>0</v>
      </c>
      <c r="H197" s="1598"/>
      <c r="I197" s="1594">
        <f>'BS old'!E127</f>
        <v>0</v>
      </c>
      <c r="J197" s="1596"/>
    </row>
    <row r="198" spans="1:10" ht="27.75" customHeight="1" x14ac:dyDescent="0.25">
      <c r="A198" s="660" t="s">
        <v>511</v>
      </c>
      <c r="B198" s="1756" t="s">
        <v>1673</v>
      </c>
      <c r="C198" s="1757"/>
      <c r="D198" s="1757"/>
      <c r="E198" s="1758"/>
      <c r="F198" s="659" t="s">
        <v>742</v>
      </c>
      <c r="G198" s="1594">
        <f>'BS old'!D128</f>
        <v>0</v>
      </c>
      <c r="H198" s="1598"/>
      <c r="I198" s="1594">
        <f>'BS old'!E128</f>
        <v>0</v>
      </c>
      <c r="J198" s="1596"/>
    </row>
    <row r="199" spans="1:10" ht="27.75" customHeight="1" x14ac:dyDescent="0.25">
      <c r="A199" s="660" t="s">
        <v>532</v>
      </c>
      <c r="B199" s="1756" t="s">
        <v>1674</v>
      </c>
      <c r="C199" s="1757"/>
      <c r="D199" s="1757"/>
      <c r="E199" s="1758"/>
      <c r="F199" s="659" t="s">
        <v>744</v>
      </c>
      <c r="G199" s="1594">
        <f>'BS old'!D129</f>
        <v>0</v>
      </c>
      <c r="H199" s="1598"/>
      <c r="I199" s="1594">
        <f>'BS old'!E129</f>
        <v>0</v>
      </c>
      <c r="J199" s="1596"/>
    </row>
    <row r="200" spans="1:10" ht="27.75" customHeight="1" x14ac:dyDescent="0.25">
      <c r="A200" s="660" t="s">
        <v>535</v>
      </c>
      <c r="B200" s="1756" t="s">
        <v>1675</v>
      </c>
      <c r="C200" s="1757"/>
      <c r="D200" s="1757"/>
      <c r="E200" s="1758"/>
      <c r="F200" s="659" t="s">
        <v>746</v>
      </c>
      <c r="G200" s="1594">
        <f>'BS old'!D130</f>
        <v>0</v>
      </c>
      <c r="H200" s="1598"/>
      <c r="I200" s="1594">
        <f>'BS old'!E130</f>
        <v>0</v>
      </c>
      <c r="J200" s="1596"/>
    </row>
    <row r="201" spans="1:10" ht="27.75" customHeight="1" x14ac:dyDescent="0.25">
      <c r="A201" s="660" t="s">
        <v>722</v>
      </c>
      <c r="B201" s="1756" t="s">
        <v>1676</v>
      </c>
      <c r="C201" s="1757"/>
      <c r="D201" s="1757"/>
      <c r="E201" s="1758"/>
      <c r="F201" s="659" t="s">
        <v>748</v>
      </c>
      <c r="G201" s="1594">
        <f>'BS old'!D131</f>
        <v>0</v>
      </c>
      <c r="H201" s="1598"/>
      <c r="I201" s="1594">
        <f>'BS old'!E131</f>
        <v>0</v>
      </c>
      <c r="J201" s="1596"/>
    </row>
    <row r="202" spans="1:10" ht="27.75" customHeight="1" x14ac:dyDescent="0.25">
      <c r="A202" s="661" t="s">
        <v>613</v>
      </c>
      <c r="B202" s="1753" t="s">
        <v>1677</v>
      </c>
      <c r="C202" s="1754"/>
      <c r="D202" s="1754"/>
      <c r="E202" s="1755"/>
      <c r="F202" s="659" t="s">
        <v>750</v>
      </c>
      <c r="G202" s="1594">
        <f>'BS old'!D132</f>
        <v>0</v>
      </c>
      <c r="H202" s="1598"/>
      <c r="I202" s="1594">
        <f>'BS old'!E132</f>
        <v>0</v>
      </c>
      <c r="J202" s="1596"/>
    </row>
    <row r="203" spans="1:10" ht="27.75" customHeight="1" x14ac:dyDescent="0.25">
      <c r="A203" s="663" t="s">
        <v>751</v>
      </c>
      <c r="B203" s="1753" t="s">
        <v>1678</v>
      </c>
      <c r="C203" s="1754"/>
      <c r="D203" s="1754"/>
      <c r="E203" s="1755"/>
      <c r="F203" s="659" t="s">
        <v>753</v>
      </c>
      <c r="G203" s="1594">
        <f>'BS old'!D133</f>
        <v>0</v>
      </c>
      <c r="H203" s="1598"/>
      <c r="I203" s="1594">
        <f>'BS old'!E133</f>
        <v>0</v>
      </c>
      <c r="J203" s="1596"/>
    </row>
    <row r="204" spans="1:10" ht="27.75" customHeight="1" x14ac:dyDescent="0.25">
      <c r="A204" s="660" t="s">
        <v>754</v>
      </c>
      <c r="B204" s="1756" t="s">
        <v>1679</v>
      </c>
      <c r="C204" s="1757"/>
      <c r="D204" s="1757"/>
      <c r="E204" s="1758"/>
      <c r="F204" s="659" t="s">
        <v>756</v>
      </c>
      <c r="G204" s="1594">
        <f>'BS old'!D134</f>
        <v>0</v>
      </c>
      <c r="H204" s="1598"/>
      <c r="I204" s="1594">
        <f>'BS old'!E134</f>
        <v>0</v>
      </c>
      <c r="J204" s="1596"/>
    </row>
    <row r="205" spans="1:10" s="455" customFormat="1" ht="27.75" customHeight="1" x14ac:dyDescent="0.25">
      <c r="A205" s="660" t="s">
        <v>496</v>
      </c>
      <c r="B205" s="1756" t="s">
        <v>1680</v>
      </c>
      <c r="C205" s="1757"/>
      <c r="D205" s="1757"/>
      <c r="E205" s="1758"/>
      <c r="F205" s="659" t="s">
        <v>758</v>
      </c>
      <c r="G205" s="1594">
        <f>'BS old'!D135</f>
        <v>0</v>
      </c>
      <c r="H205" s="1598"/>
      <c r="I205" s="1594">
        <f>'BS old'!E135</f>
        <v>0</v>
      </c>
      <c r="J205" s="1596"/>
    </row>
    <row r="206" spans="1:10" ht="27.75" customHeight="1" x14ac:dyDescent="0.25">
      <c r="A206" s="661" t="s">
        <v>627</v>
      </c>
      <c r="B206" s="1753" t="s">
        <v>1681</v>
      </c>
      <c r="C206" s="1754"/>
      <c r="D206" s="1754"/>
      <c r="E206" s="1755"/>
      <c r="F206" s="659" t="s">
        <v>760</v>
      </c>
      <c r="G206" s="1594">
        <f>'BS old'!D136</f>
        <v>0</v>
      </c>
      <c r="H206" s="1598"/>
      <c r="I206" s="1594">
        <f>'BS old'!E136</f>
        <v>0</v>
      </c>
      <c r="J206" s="1596"/>
    </row>
    <row r="207" spans="1:10" ht="27.75" customHeight="1" x14ac:dyDescent="0.25">
      <c r="A207" s="664" t="s">
        <v>630</v>
      </c>
      <c r="B207" s="1756" t="s">
        <v>1682</v>
      </c>
      <c r="C207" s="1757"/>
      <c r="D207" s="1757"/>
      <c r="E207" s="1758"/>
      <c r="F207" s="659" t="s">
        <v>762</v>
      </c>
      <c r="G207" s="1594">
        <f>'BS old'!D137</f>
        <v>0</v>
      </c>
      <c r="H207" s="1598"/>
      <c r="I207" s="1594">
        <f>'BS old'!E137</f>
        <v>0</v>
      </c>
      <c r="J207" s="1596"/>
    </row>
    <row r="208" spans="1:10" ht="27.75" customHeight="1" x14ac:dyDescent="0.25">
      <c r="A208" s="660" t="s">
        <v>496</v>
      </c>
      <c r="B208" s="1756" t="s">
        <v>1683</v>
      </c>
      <c r="C208" s="1757"/>
      <c r="D208" s="1757"/>
      <c r="E208" s="1758"/>
      <c r="F208" s="659" t="s">
        <v>764</v>
      </c>
      <c r="G208" s="1594">
        <f>'BS old'!D138</f>
        <v>0</v>
      </c>
      <c r="H208" s="1598"/>
      <c r="I208" s="1594">
        <f>'BS old'!E138</f>
        <v>0</v>
      </c>
      <c r="J208" s="1596"/>
    </row>
    <row r="209" spans="1:10" s="455" customFormat="1" ht="27.75" customHeight="1" x14ac:dyDescent="0.25">
      <c r="A209" s="660" t="s">
        <v>499</v>
      </c>
      <c r="B209" s="1756" t="s">
        <v>1684</v>
      </c>
      <c r="C209" s="1757"/>
      <c r="D209" s="1757"/>
      <c r="E209" s="1758"/>
      <c r="F209" s="659" t="s">
        <v>766</v>
      </c>
      <c r="G209" s="1594">
        <f>'BS old'!D139</f>
        <v>0</v>
      </c>
      <c r="H209" s="1598"/>
      <c r="I209" s="1594">
        <f>'BS old'!E139</f>
        <v>0</v>
      </c>
      <c r="J209" s="1596"/>
    </row>
    <row r="210" spans="1:10" ht="27.75" customHeight="1" thickBot="1" x14ac:dyDescent="0.3">
      <c r="A210" s="509" t="s">
        <v>502</v>
      </c>
      <c r="B210" s="1762" t="s">
        <v>1685</v>
      </c>
      <c r="C210" s="1763"/>
      <c r="D210" s="1763"/>
      <c r="E210" s="1764"/>
      <c r="F210" s="659" t="s">
        <v>768</v>
      </c>
      <c r="G210" s="1759">
        <f>'BS old'!D140</f>
        <v>0</v>
      </c>
      <c r="H210" s="1760"/>
      <c r="I210" s="1759">
        <f>'BS old'!E140</f>
        <v>0</v>
      </c>
      <c r="J210" s="1761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7" t="s">
        <v>40</v>
      </c>
      <c r="B2" s="8" t="s">
        <v>36</v>
      </c>
    </row>
    <row r="3" spans="1:2" ht="23.25" customHeight="1" thickTop="1" thickBot="1" x14ac:dyDescent="0.3">
      <c r="A3" s="9" t="s">
        <v>48</v>
      </c>
      <c r="B3" s="10"/>
    </row>
    <row r="4" spans="1:2" ht="23.25" customHeight="1" thickBot="1" x14ac:dyDescent="0.3">
      <c r="A4" s="13" t="s">
        <v>49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666" customWidth="1"/>
    <col min="11" max="11" width="3.42578125" style="666" customWidth="1"/>
    <col min="12" max="36" width="2.5703125" style="666" customWidth="1"/>
    <col min="37" max="37" width="2.140625" style="666" customWidth="1"/>
    <col min="38" max="38" width="1.85546875" style="666" customWidth="1"/>
    <col min="39" max="39" width="2.140625" style="666" customWidth="1"/>
    <col min="40" max="45" width="2.5703125" style="666" customWidth="1"/>
    <col min="46" max="46" width="7.7109375" style="666" customWidth="1"/>
    <col min="47" max="61" width="2.5703125" style="666" customWidth="1"/>
    <col min="62" max="16384" width="9.140625" style="666"/>
  </cols>
  <sheetData>
    <row r="1" spans="1:38" x14ac:dyDescent="0.25">
      <c r="B1" s="665" t="s">
        <v>1198</v>
      </c>
    </row>
    <row r="2" spans="1:38" s="505" customFormat="1" ht="18.75" thickBot="1" x14ac:dyDescent="0.3">
      <c r="C2" s="665"/>
      <c r="N2" s="501" t="s">
        <v>1686</v>
      </c>
    </row>
    <row r="3" spans="1:38" s="402" customFormat="1" ht="21" customHeight="1" thickBot="1" x14ac:dyDescent="0.3">
      <c r="B3" s="724" t="s">
        <v>1687</v>
      </c>
      <c r="C3" s="667"/>
      <c r="D3" s="668"/>
      <c r="E3" s="668"/>
      <c r="F3" s="668"/>
      <c r="G3" s="668"/>
      <c r="H3" s="668"/>
      <c r="I3" s="668"/>
      <c r="J3" s="669"/>
      <c r="K3" s="668"/>
      <c r="L3" s="670"/>
      <c r="N3" s="501" t="s">
        <v>1688</v>
      </c>
      <c r="Q3" s="501"/>
    </row>
    <row r="4" spans="1:38" ht="13.5" thickBot="1" x14ac:dyDescent="0.3"/>
    <row r="5" spans="1:38" ht="28.5" customHeight="1" thickBot="1" x14ac:dyDescent="0.3">
      <c r="K5" s="704" t="s">
        <v>1521</v>
      </c>
      <c r="L5" s="499" t="e">
        <f>+MID(#REF!,1,1)</f>
        <v>#REF!</v>
      </c>
      <c r="M5" s="499" t="e">
        <f>+MID(#REF!,2,1)</f>
        <v>#REF!</v>
      </c>
      <c r="N5" s="499" t="s">
        <v>1027</v>
      </c>
      <c r="O5" s="499" t="e">
        <f>LEFT(#REF!,1)</f>
        <v>#REF!</v>
      </c>
      <c r="P5" s="499" t="e">
        <f>RIGHT(#REF!,1)</f>
        <v>#REF!</v>
      </c>
      <c r="Q5" s="499" t="s">
        <v>1027</v>
      </c>
      <c r="R5" s="499" t="e">
        <f>+LEFT(#REF!,1)</f>
        <v>#REF!</v>
      </c>
      <c r="S5" s="499" t="e">
        <f>+MID(#REF!,2,1)</f>
        <v>#REF!</v>
      </c>
      <c r="T5" s="499" t="e">
        <f>+MID(#REF!,3,1)</f>
        <v>#REF!</v>
      </c>
      <c r="U5" s="499" t="e">
        <f>+MID(#REF!,4,1)</f>
        <v>#REF!</v>
      </c>
      <c r="V5" s="1780" t="s">
        <v>1522</v>
      </c>
      <c r="W5" s="1781"/>
      <c r="X5" s="1781"/>
      <c r="Y5" s="1781"/>
      <c r="Z5" s="1781"/>
      <c r="AA5" s="1782"/>
    </row>
    <row r="6" spans="1:38" ht="7.5" customHeight="1" thickBot="1" x14ac:dyDescent="0.3"/>
    <row r="7" spans="1:38" s="492" customFormat="1" ht="14.25" customHeight="1" x14ac:dyDescent="0.25">
      <c r="A7" s="495" t="s">
        <v>1523</v>
      </c>
      <c r="B7" s="495"/>
      <c r="C7" s="494"/>
      <c r="D7" s="494"/>
      <c r="E7" s="494"/>
      <c r="F7" s="494"/>
      <c r="G7" s="494"/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4"/>
      <c r="S7" s="493"/>
      <c r="T7" s="494"/>
      <c r="U7" s="494"/>
      <c r="V7" s="494"/>
      <c r="W7" s="494"/>
      <c r="X7" s="494"/>
      <c r="Y7" s="494"/>
      <c r="Z7" s="494"/>
      <c r="AA7" s="494"/>
      <c r="AB7" s="494"/>
      <c r="AC7" s="494"/>
      <c r="AD7" s="494"/>
      <c r="AE7" s="494"/>
      <c r="AF7" s="494"/>
      <c r="AG7" s="494"/>
      <c r="AH7" s="494"/>
      <c r="AI7" s="494"/>
      <c r="AJ7" s="494"/>
      <c r="AK7" s="494"/>
      <c r="AL7" s="493"/>
    </row>
    <row r="8" spans="1:38" s="492" customFormat="1" ht="14.25" customHeight="1" x14ac:dyDescent="0.25">
      <c r="A8" s="705" t="s">
        <v>1524</v>
      </c>
      <c r="B8" s="705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706"/>
      <c r="AG8" s="706"/>
      <c r="AH8" s="706"/>
      <c r="AI8" s="706"/>
      <c r="AJ8" s="706"/>
      <c r="AK8" s="706"/>
      <c r="AL8" s="707"/>
    </row>
    <row r="9" spans="1:38" s="711" customFormat="1" ht="15" customHeight="1" x14ac:dyDescent="0.25">
      <c r="A9" s="708" t="s">
        <v>1525</v>
      </c>
      <c r="B9" s="708"/>
      <c r="C9" s="709"/>
      <c r="D9" s="709"/>
      <c r="E9" s="709"/>
      <c r="F9" s="709"/>
      <c r="G9" s="709"/>
      <c r="H9" s="709"/>
      <c r="I9" s="709"/>
      <c r="J9" s="709"/>
      <c r="K9" s="709"/>
      <c r="L9" s="709"/>
      <c r="M9" s="709"/>
      <c r="N9" s="709"/>
      <c r="O9" s="709"/>
      <c r="P9" s="709"/>
      <c r="Q9" s="709"/>
      <c r="R9" s="709"/>
      <c r="S9" s="710"/>
      <c r="T9" s="709"/>
      <c r="U9" s="709"/>
      <c r="V9" s="709"/>
      <c r="W9" s="709"/>
      <c r="X9" s="709"/>
      <c r="Y9" s="709"/>
      <c r="Z9" s="709"/>
      <c r="AA9" s="709"/>
      <c r="AB9" s="709"/>
      <c r="AC9" s="709"/>
      <c r="AD9" s="709"/>
      <c r="AE9" s="709"/>
      <c r="AF9" s="709"/>
      <c r="AG9" s="709"/>
      <c r="AH9" s="709"/>
      <c r="AI9" s="709"/>
      <c r="AJ9" s="709"/>
      <c r="AK9" s="709"/>
      <c r="AL9" s="707"/>
    </row>
    <row r="10" spans="1:38" s="487" customFormat="1" ht="18" customHeight="1" thickBot="1" x14ac:dyDescent="0.3">
      <c r="A10" s="490" t="s">
        <v>1031</v>
      </c>
      <c r="B10" s="490"/>
      <c r="C10" s="489"/>
      <c r="D10" s="489"/>
      <c r="E10" s="490"/>
      <c r="F10" s="489"/>
      <c r="G10" s="489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8"/>
      <c r="T10" s="489"/>
      <c r="U10" s="489"/>
      <c r="V10" s="489"/>
      <c r="W10" s="489"/>
      <c r="X10" s="489"/>
      <c r="Y10" s="489"/>
      <c r="Z10" s="489"/>
      <c r="AA10" s="489"/>
      <c r="AB10" s="489"/>
      <c r="AC10" s="489"/>
      <c r="AD10" s="489"/>
      <c r="AE10" s="489"/>
      <c r="AF10" s="489"/>
      <c r="AG10" s="489"/>
      <c r="AH10" s="489"/>
      <c r="AI10" s="489"/>
      <c r="AJ10" s="489"/>
      <c r="AK10" s="489"/>
      <c r="AL10" s="488"/>
    </row>
    <row r="11" spans="1:38" s="467" customFormat="1" ht="3.75" customHeight="1" thickBot="1" x14ac:dyDescent="0.3"/>
    <row r="12" spans="1:38" s="467" customFormat="1" ht="14.25" customHeight="1" x14ac:dyDescent="0.25">
      <c r="A12" s="469" t="s">
        <v>1527</v>
      </c>
      <c r="B12" s="468"/>
      <c r="C12" s="468"/>
      <c r="D12" s="468"/>
      <c r="E12" s="468"/>
      <c r="F12" s="468"/>
      <c r="G12" s="468"/>
      <c r="H12" s="468"/>
      <c r="I12" s="412"/>
      <c r="J12" s="689"/>
      <c r="K12" s="485" t="s">
        <v>1528</v>
      </c>
      <c r="L12" s="468"/>
      <c r="M12" s="486"/>
      <c r="N12" s="486"/>
      <c r="O12" s="486"/>
      <c r="P12" s="468"/>
      <c r="Q12" s="485" t="s">
        <v>1528</v>
      </c>
      <c r="R12" s="468"/>
      <c r="S12" s="412"/>
      <c r="T12" s="468"/>
      <c r="U12" s="468"/>
      <c r="V12" s="690"/>
      <c r="W12" s="468"/>
      <c r="X12" s="468"/>
      <c r="Y12" s="468"/>
      <c r="Z12" s="468"/>
      <c r="AA12" s="468"/>
      <c r="AB12" s="468"/>
      <c r="AC12" s="468"/>
      <c r="AD12" s="485" t="s">
        <v>1529</v>
      </c>
      <c r="AE12" s="485"/>
      <c r="AF12" s="485"/>
      <c r="AG12" s="485" t="s">
        <v>1530</v>
      </c>
      <c r="AH12" s="468"/>
      <c r="AI12" s="468"/>
      <c r="AJ12" s="468"/>
      <c r="AK12" s="468"/>
      <c r="AL12" s="484"/>
    </row>
    <row r="13" spans="1:38" s="467" customFormat="1" ht="19.5" customHeight="1" x14ac:dyDescent="0.2">
      <c r="A13" s="481" t="e">
        <f>LEFT(#REF!,1)</f>
        <v>#REF!</v>
      </c>
      <c r="B13" s="446" t="e">
        <f>MID(#REF!,2,1)</f>
        <v>#REF!</v>
      </c>
      <c r="C13" s="446" t="e">
        <f>MID(#REF!,3,1)</f>
        <v>#REF!</v>
      </c>
      <c r="D13" s="446" t="e">
        <f>MID(#REF!,4,1)</f>
        <v>#REF!</v>
      </c>
      <c r="E13" s="446" t="e">
        <f>MID(#REF!,5,1)</f>
        <v>#REF!</v>
      </c>
      <c r="F13" s="446" t="e">
        <f>MID(#REF!,6,1)</f>
        <v>#REF!</v>
      </c>
      <c r="G13" s="446" t="e">
        <f>MID(#REF!,7,1)</f>
        <v>#REF!</v>
      </c>
      <c r="H13" s="446" t="e">
        <f>MID(#REF!,8,1)</f>
        <v>#REF!</v>
      </c>
      <c r="I13" s="446" t="e">
        <f>MID(#REF!,9,1)</f>
        <v>#REF!</v>
      </c>
      <c r="J13" s="691" t="e">
        <f>MID(#REF!,10,1)</f>
        <v>#REF!</v>
      </c>
      <c r="K13" s="692"/>
      <c r="L13" s="470"/>
      <c r="M13" s="470"/>
      <c r="N13" s="470"/>
      <c r="O13" s="470"/>
      <c r="P13" s="470"/>
      <c r="Q13" s="470"/>
      <c r="R13" s="470"/>
      <c r="S13" s="470"/>
      <c r="T13" s="470"/>
      <c r="U13" s="470"/>
      <c r="V13" s="693"/>
      <c r="W13" s="475" t="s">
        <v>1531</v>
      </c>
      <c r="X13" s="470"/>
      <c r="Y13" s="470"/>
      <c r="Z13" s="470"/>
      <c r="AA13" s="470"/>
      <c r="AB13" s="475" t="s">
        <v>1532</v>
      </c>
      <c r="AC13" s="470"/>
      <c r="AD13" s="446" t="e">
        <f>MID(#REF!,1,1)</f>
        <v>#REF!</v>
      </c>
      <c r="AE13" s="446" t="e">
        <f>MID(#REF!,2,1)</f>
        <v>#REF!</v>
      </c>
      <c r="AF13" s="446"/>
      <c r="AG13" s="446" t="e">
        <f>MID(#REF!,1,1)</f>
        <v>#REF!</v>
      </c>
      <c r="AH13" s="446" t="e">
        <f>MID(#REF!,2,1)</f>
        <v>#REF!</v>
      </c>
      <c r="AI13" s="446" t="e">
        <f>MID(#REF!,3,1)</f>
        <v>#REF!</v>
      </c>
      <c r="AJ13" s="446" t="e">
        <f>MID(#REF!,4,1)</f>
        <v>#REF!</v>
      </c>
      <c r="AK13" s="470"/>
      <c r="AL13" s="476"/>
    </row>
    <row r="14" spans="1:38" s="467" customFormat="1" ht="19.5" customHeight="1" x14ac:dyDescent="0.25">
      <c r="A14" s="408" t="s">
        <v>1533</v>
      </c>
      <c r="B14" s="470"/>
      <c r="C14" s="470"/>
      <c r="D14" s="470"/>
      <c r="E14" s="470"/>
      <c r="F14" s="470"/>
      <c r="G14" s="470"/>
      <c r="H14" s="404"/>
      <c r="I14" s="404"/>
      <c r="J14" s="532"/>
      <c r="K14" s="483" t="e">
        <f>IF(#REF!="x","x"," ")</f>
        <v>#REF!</v>
      </c>
      <c r="L14" s="475" t="s">
        <v>1534</v>
      </c>
      <c r="N14" s="477"/>
      <c r="O14" s="477"/>
      <c r="P14" s="477"/>
      <c r="Q14" s="477"/>
      <c r="R14" s="483" t="e">
        <f>IF(#REF!="x","x"," ")</f>
        <v>#REF!</v>
      </c>
      <c r="S14" s="475" t="s">
        <v>1535</v>
      </c>
      <c r="T14" s="470"/>
      <c r="U14" s="470"/>
      <c r="V14" s="693"/>
      <c r="W14" s="673"/>
      <c r="X14" s="674"/>
      <c r="Y14" s="674"/>
      <c r="Z14" s="674"/>
      <c r="AA14" s="674"/>
      <c r="AB14" s="675" t="s">
        <v>1536</v>
      </c>
      <c r="AC14" s="674"/>
      <c r="AD14" s="676" t="e">
        <f>MID(#REF!,1,1)</f>
        <v>#REF!</v>
      </c>
      <c r="AE14" s="676" t="e">
        <f>MID(#REF!,2,1)</f>
        <v>#REF!</v>
      </c>
      <c r="AF14" s="676"/>
      <c r="AG14" s="676" t="e">
        <f>MID(#REF!,1,1)</f>
        <v>#REF!</v>
      </c>
      <c r="AH14" s="676" t="e">
        <f>MID(#REF!,2,1)</f>
        <v>#REF!</v>
      </c>
      <c r="AI14" s="676" t="e">
        <f>MID(#REF!,3,1)</f>
        <v>#REF!</v>
      </c>
      <c r="AJ14" s="676" t="e">
        <f>MID(#REF!,4,1)</f>
        <v>#REF!</v>
      </c>
      <c r="AK14" s="674"/>
      <c r="AL14" s="677"/>
    </row>
    <row r="15" spans="1:38" s="467" customFormat="1" ht="19.5" customHeight="1" x14ac:dyDescent="0.2">
      <c r="A15" s="712" t="e">
        <f>LEFT(#REF!,1)</f>
        <v>#REF!</v>
      </c>
      <c r="B15" s="479" t="e">
        <f>MID(#REF!,2,1)</f>
        <v>#REF!</v>
      </c>
      <c r="C15" s="479" t="e">
        <f>MID(#REF!,3,1)</f>
        <v>#REF!</v>
      </c>
      <c r="D15" s="479" t="e">
        <f>MID(#REF!,4,1)</f>
        <v>#REF!</v>
      </c>
      <c r="E15" s="479" t="e">
        <f>MID(#REF!,5,1)</f>
        <v>#REF!</v>
      </c>
      <c r="F15" s="479" t="e">
        <f>MID(#REF!,6,1)</f>
        <v>#REF!</v>
      </c>
      <c r="G15" s="479" t="e">
        <f>MID(#REF!,7,1)</f>
        <v>#REF!</v>
      </c>
      <c r="H15" s="479" t="e">
        <f>MID(#REF!,8,1)</f>
        <v>#REF!</v>
      </c>
      <c r="I15" s="404"/>
      <c r="J15" s="532"/>
      <c r="K15" s="404" t="e">
        <f>IF(#REF!="x","x", "")</f>
        <v>#REF!</v>
      </c>
      <c r="L15" s="475" t="s">
        <v>1537</v>
      </c>
      <c r="M15" s="475"/>
      <c r="N15" s="477"/>
      <c r="O15" s="477"/>
      <c r="P15" s="477"/>
      <c r="Q15" s="477"/>
      <c r="R15" s="477" t="e">
        <f>IF(#REF!="x","x"," ")</f>
        <v>#REF!</v>
      </c>
      <c r="S15" s="475" t="s">
        <v>1538</v>
      </c>
      <c r="T15" s="470"/>
      <c r="U15" s="470"/>
      <c r="V15" s="693"/>
      <c r="W15" s="475"/>
      <c r="X15" s="470"/>
      <c r="Y15" s="407"/>
      <c r="Z15" s="404"/>
      <c r="AA15" s="404"/>
      <c r="AB15" s="477"/>
      <c r="AC15" s="404"/>
      <c r="AD15" s="479"/>
      <c r="AE15" s="479"/>
      <c r="AF15" s="479"/>
      <c r="AG15" s="479"/>
      <c r="AH15" s="479"/>
      <c r="AI15" s="479"/>
      <c r="AJ15" s="479"/>
      <c r="AK15" s="404"/>
      <c r="AL15" s="476"/>
    </row>
    <row r="16" spans="1:38" s="467" customFormat="1" ht="19.5" customHeight="1" x14ac:dyDescent="0.2">
      <c r="A16" s="408" t="s">
        <v>1045</v>
      </c>
      <c r="B16" s="470"/>
      <c r="C16" s="470"/>
      <c r="D16" s="470"/>
      <c r="E16" s="470"/>
      <c r="F16" s="423"/>
      <c r="G16" s="470"/>
      <c r="H16" s="470"/>
      <c r="I16" s="404"/>
      <c r="J16" s="532"/>
      <c r="K16" s="692"/>
      <c r="L16" s="404"/>
      <c r="M16" s="475"/>
      <c r="N16" s="477"/>
      <c r="O16" s="477"/>
      <c r="P16" s="477"/>
      <c r="Q16" s="477"/>
      <c r="R16" s="713" t="s">
        <v>1539</v>
      </c>
      <c r="S16" s="477"/>
      <c r="T16" s="470"/>
      <c r="U16" s="470"/>
      <c r="V16" s="693"/>
      <c r="W16" s="475" t="s">
        <v>1540</v>
      </c>
      <c r="X16" s="470"/>
      <c r="Y16" s="407"/>
      <c r="Z16" s="404"/>
      <c r="AA16" s="404"/>
      <c r="AB16" s="475" t="s">
        <v>1532</v>
      </c>
      <c r="AC16" s="404"/>
      <c r="AD16" s="446" t="e">
        <f>MID(#REF!,1,1)</f>
        <v>#REF!</v>
      </c>
      <c r="AE16" s="446" t="e">
        <f>MID(#REF!,2,1)</f>
        <v>#REF!</v>
      </c>
      <c r="AF16" s="446"/>
      <c r="AG16" s="446" t="e">
        <f>MID(#REF!,1,1)</f>
        <v>#REF!</v>
      </c>
      <c r="AH16" s="446" t="e">
        <f>MID(#REF!,2,1)</f>
        <v>#REF!</v>
      </c>
      <c r="AI16" s="446" t="e">
        <f>MID(#REF!,3,1)</f>
        <v>#REF!</v>
      </c>
      <c r="AJ16" s="446" t="e">
        <f>MID(#REF!,4,1)</f>
        <v>#REF!</v>
      </c>
      <c r="AK16" s="404"/>
      <c r="AL16" s="476"/>
    </row>
    <row r="17" spans="1:39" s="467" customFormat="1" ht="19.5" customHeight="1" thickBot="1" x14ac:dyDescent="0.25">
      <c r="A17" s="474" t="e">
        <f>#REF!</f>
        <v>#REF!</v>
      </c>
      <c r="B17" s="399" t="e">
        <f>#REF!</f>
        <v>#REF!</v>
      </c>
      <c r="C17" s="472" t="s">
        <v>1027</v>
      </c>
      <c r="D17" s="399" t="e">
        <f>#REF!</f>
        <v>#REF!</v>
      </c>
      <c r="E17" s="399" t="e">
        <f>#REF!</f>
        <v>#REF!</v>
      </c>
      <c r="F17" s="472" t="s">
        <v>1027</v>
      </c>
      <c r="G17" s="399" t="e">
        <f>#REF!</f>
        <v>#REF!</v>
      </c>
      <c r="H17" s="399"/>
      <c r="I17" s="399"/>
      <c r="J17" s="695"/>
      <c r="K17" s="696"/>
      <c r="L17" s="399"/>
      <c r="M17" s="399"/>
      <c r="N17" s="399"/>
      <c r="O17" s="399"/>
      <c r="P17" s="399"/>
      <c r="Q17" s="399"/>
      <c r="R17" s="399"/>
      <c r="S17" s="399"/>
      <c r="T17" s="472"/>
      <c r="U17" s="472"/>
      <c r="V17" s="697"/>
      <c r="W17" s="471"/>
      <c r="X17" s="472"/>
      <c r="Y17" s="400"/>
      <c r="Z17" s="399"/>
      <c r="AA17" s="399"/>
      <c r="AB17" s="471" t="s">
        <v>1536</v>
      </c>
      <c r="AC17" s="399"/>
      <c r="AD17" s="444" t="e">
        <f>MID(#REF!,1,1)</f>
        <v>#REF!</v>
      </c>
      <c r="AE17" s="444" t="e">
        <f>MID(#REF!,2,1)</f>
        <v>#REF!</v>
      </c>
      <c r="AF17" s="444"/>
      <c r="AG17" s="444" t="e">
        <f>MID(#REF!,1,1)</f>
        <v>#REF!</v>
      </c>
      <c r="AH17" s="444" t="e">
        <f>MID(#REF!,2,1)</f>
        <v>#REF!</v>
      </c>
      <c r="AI17" s="444" t="e">
        <f>MID(#REF!,3,1)</f>
        <v>#REF!</v>
      </c>
      <c r="AJ17" s="444" t="e">
        <f>MID(#REF!,4,1)</f>
        <v>#REF!</v>
      </c>
      <c r="AK17" s="399"/>
      <c r="AL17" s="473"/>
    </row>
    <row r="18" spans="1:39" s="467" customFormat="1" ht="4.5" customHeight="1" x14ac:dyDescent="0.25">
      <c r="A18" s="470"/>
      <c r="B18" s="470"/>
      <c r="C18" s="470"/>
      <c r="D18" s="470"/>
      <c r="E18" s="470"/>
      <c r="F18" s="470"/>
      <c r="G18" s="470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70"/>
      <c r="U18" s="470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404"/>
      <c r="AJ18" s="404"/>
      <c r="AK18" s="404"/>
      <c r="AL18" s="470"/>
      <c r="AM18" s="470"/>
    </row>
    <row r="19" spans="1:39" s="467" customFormat="1" ht="3" customHeight="1" thickBot="1" x14ac:dyDescent="0.3">
      <c r="A19" s="714"/>
      <c r="B19" s="470"/>
      <c r="C19" s="470"/>
      <c r="D19" s="470"/>
      <c r="E19" s="470"/>
      <c r="F19" s="470"/>
      <c r="G19" s="470"/>
      <c r="H19" s="404"/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  <c r="T19" s="470"/>
      <c r="U19" s="470"/>
      <c r="V19" s="470"/>
      <c r="W19" s="404"/>
      <c r="X19" s="404"/>
      <c r="Y19" s="404"/>
      <c r="Z19" s="404"/>
      <c r="AA19" s="404"/>
      <c r="AB19" s="404"/>
      <c r="AC19" s="404"/>
      <c r="AD19" s="404"/>
      <c r="AE19" s="404"/>
      <c r="AF19" s="404"/>
      <c r="AG19" s="404"/>
      <c r="AH19" s="404"/>
      <c r="AI19" s="404"/>
      <c r="AJ19" s="404"/>
      <c r="AK19" s="404"/>
      <c r="AL19" s="470"/>
      <c r="AM19" s="470"/>
    </row>
    <row r="20" spans="1:39" s="467" customFormat="1" ht="16.5" x14ac:dyDescent="0.25">
      <c r="A20" s="469" t="s">
        <v>1541</v>
      </c>
      <c r="B20" s="468"/>
      <c r="C20" s="468"/>
      <c r="D20" s="468"/>
      <c r="E20" s="468"/>
      <c r="F20" s="468"/>
      <c r="G20" s="468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68"/>
      <c r="U20" s="468"/>
      <c r="V20" s="468"/>
      <c r="W20" s="412"/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2"/>
      <c r="AI20" s="412"/>
      <c r="AJ20" s="412"/>
      <c r="AK20" s="412"/>
      <c r="AL20" s="484"/>
    </row>
    <row r="21" spans="1:39" s="467" customFormat="1" ht="19.5" customHeight="1" x14ac:dyDescent="0.25">
      <c r="A21" s="454" t="e">
        <f>+LEFT(#REF!,1)</f>
        <v>#REF!</v>
      </c>
      <c r="B21" s="446" t="e">
        <f>+MID(#REF!,2,1)</f>
        <v>#REF!</v>
      </c>
      <c r="C21" s="446" t="e">
        <f>+MID(#REF!,3,1)</f>
        <v>#REF!</v>
      </c>
      <c r="D21" s="446" t="e">
        <f>+MID(#REF!,4,1)</f>
        <v>#REF!</v>
      </c>
      <c r="E21" s="446" t="e">
        <f>+MID(#REF!,5,1)</f>
        <v>#REF!</v>
      </c>
      <c r="F21" s="446" t="e">
        <f>+MID(#REF!,6,1)</f>
        <v>#REF!</v>
      </c>
      <c r="G21" s="446" t="e">
        <f>+MID(#REF!,7,1)</f>
        <v>#REF!</v>
      </c>
      <c r="H21" s="446" t="e">
        <f>+MID(#REF!,8,1)</f>
        <v>#REF!</v>
      </c>
      <c r="I21" s="446" t="e">
        <f>+MID(#REF!,9,1)</f>
        <v>#REF!</v>
      </c>
      <c r="J21" s="446" t="e">
        <f>+MID(#REF!,10,1)</f>
        <v>#REF!</v>
      </c>
      <c r="K21" s="446" t="e">
        <f>+MID(#REF!,11,1)</f>
        <v>#REF!</v>
      </c>
      <c r="L21" s="446" t="e">
        <f>+MID(#REF!,12,1)</f>
        <v>#REF!</v>
      </c>
      <c r="M21" s="446" t="e">
        <f>+MID(#REF!,13,1)</f>
        <v>#REF!</v>
      </c>
      <c r="N21" s="446" t="e">
        <f>+MID(#REF!,14,1)</f>
        <v>#REF!</v>
      </c>
      <c r="O21" s="446" t="e">
        <f>+MID(#REF!,15,1)</f>
        <v>#REF!</v>
      </c>
      <c r="P21" s="446" t="e">
        <f>+MID(#REF!,16,1)</f>
        <v>#REF!</v>
      </c>
      <c r="Q21" s="446" t="e">
        <f>+MID(#REF!,17,1)</f>
        <v>#REF!</v>
      </c>
      <c r="R21" s="446" t="e">
        <f>+MID(#REF!,18,1)</f>
        <v>#REF!</v>
      </c>
      <c r="S21" s="446" t="e">
        <f>+MID(#REF!,19,1)</f>
        <v>#REF!</v>
      </c>
      <c r="T21" s="446" t="e">
        <f>+MID(#REF!,20,1)</f>
        <v>#REF!</v>
      </c>
      <c r="U21" s="446" t="e">
        <f>+MID(#REF!,21,1)</f>
        <v>#REF!</v>
      </c>
      <c r="V21" s="446" t="e">
        <f>+MID(#REF!,22,1)</f>
        <v>#REF!</v>
      </c>
      <c r="W21" s="446" t="e">
        <f>+MID(#REF!,23,1)</f>
        <v>#REF!</v>
      </c>
      <c r="X21" s="446" t="e">
        <f>+MID(#REF!,24,1)</f>
        <v>#REF!</v>
      </c>
      <c r="Y21" s="446" t="e">
        <f>+MID(#REF!,25,1)</f>
        <v>#REF!</v>
      </c>
      <c r="Z21" s="446" t="e">
        <f>+MID(#REF!,26,1)</f>
        <v>#REF!</v>
      </c>
      <c r="AA21" s="446" t="e">
        <f>+MID(#REF!,27,1)</f>
        <v>#REF!</v>
      </c>
      <c r="AB21" s="446" t="e">
        <f>+MID(#REF!,28,1)</f>
        <v>#REF!</v>
      </c>
      <c r="AC21" s="446" t="e">
        <f>+MID(#REF!,29,1)</f>
        <v>#REF!</v>
      </c>
      <c r="AD21" s="446" t="e">
        <f>+MID(#REF!,30,1)</f>
        <v>#REF!</v>
      </c>
      <c r="AE21" s="446" t="e">
        <f>+MID(#REF!,31,1)</f>
        <v>#REF!</v>
      </c>
      <c r="AF21" s="446" t="e">
        <f>+MID(#REF!,32,1)</f>
        <v>#REF!</v>
      </c>
      <c r="AG21" s="446" t="e">
        <f>+MID(#REF!,33,1)</f>
        <v>#REF!</v>
      </c>
      <c r="AH21" s="446" t="e">
        <f>+MID(#REF!,34,1)</f>
        <v>#REF!</v>
      </c>
      <c r="AI21" s="446" t="e">
        <f>+MID(#REF!,35,1)</f>
        <v>#REF!</v>
      </c>
      <c r="AJ21" s="446" t="e">
        <f>+MID(#REF!,36,1)</f>
        <v>#REF!</v>
      </c>
      <c r="AK21" s="453" t="e">
        <f>+MID(#REF!,37,1)</f>
        <v>#REF!</v>
      </c>
      <c r="AL21" s="476"/>
    </row>
    <row r="22" spans="1:39" ht="19.5" customHeight="1" x14ac:dyDescent="0.25">
      <c r="A22" s="454" t="e">
        <f>+MID(#REF!,38,1)</f>
        <v>#REF!</v>
      </c>
      <c r="B22" s="446" t="e">
        <f>+MID(#REF!,39,1)</f>
        <v>#REF!</v>
      </c>
      <c r="C22" s="446" t="e">
        <f>+MID(#REF!,40,1)</f>
        <v>#REF!</v>
      </c>
      <c r="D22" s="446" t="e">
        <f>+MID(#REF!,41,1)</f>
        <v>#REF!</v>
      </c>
      <c r="E22" s="446" t="e">
        <f>+MID(#REF!,42,1)</f>
        <v>#REF!</v>
      </c>
      <c r="F22" s="446" t="e">
        <f>+MID(#REF!,43,1)</f>
        <v>#REF!</v>
      </c>
      <c r="G22" s="446" t="e">
        <f>+MID(#REF!,44,1)</f>
        <v>#REF!</v>
      </c>
      <c r="H22" s="446" t="e">
        <f>+MID(#REF!,45,1)</f>
        <v>#REF!</v>
      </c>
      <c r="I22" s="446" t="e">
        <f>+MID(#REF!,46,1)</f>
        <v>#REF!</v>
      </c>
      <c r="J22" s="446" t="e">
        <f>+MID(#REF!,47,1)</f>
        <v>#REF!</v>
      </c>
      <c r="K22" s="446" t="e">
        <f>+MID(#REF!,48,1)</f>
        <v>#REF!</v>
      </c>
      <c r="L22" s="446" t="e">
        <f>+MID(#REF!,49,1)</f>
        <v>#REF!</v>
      </c>
      <c r="M22" s="446" t="e">
        <f>+MID(#REF!,50,1)</f>
        <v>#REF!</v>
      </c>
      <c r="N22" s="446" t="e">
        <f>+MID(#REF!,51,1)</f>
        <v>#REF!</v>
      </c>
      <c r="O22" s="446" t="e">
        <f>+MID(#REF!,52,1)</f>
        <v>#REF!</v>
      </c>
      <c r="P22" s="446" t="e">
        <f>+MID(#REF!,53,1)</f>
        <v>#REF!</v>
      </c>
      <c r="Q22" s="446" t="e">
        <f>+MID(#REF!,54,1)</f>
        <v>#REF!</v>
      </c>
      <c r="R22" s="446" t="e">
        <f>+MID(#REF!,55,1)</f>
        <v>#REF!</v>
      </c>
      <c r="S22" s="446" t="e">
        <f>+MID(#REF!,56,1)</f>
        <v>#REF!</v>
      </c>
      <c r="T22" s="446" t="e">
        <f>+MID(#REF!,57,1)</f>
        <v>#REF!</v>
      </c>
      <c r="U22" s="446" t="e">
        <f>+MID(#REF!,58,1)</f>
        <v>#REF!</v>
      </c>
      <c r="V22" s="446" t="e">
        <f>+MID(#REF!,59,1)</f>
        <v>#REF!</v>
      </c>
      <c r="W22" s="446" t="e">
        <f>+MID(#REF!,60,1)</f>
        <v>#REF!</v>
      </c>
      <c r="X22" s="446" t="e">
        <f>+MID(#REF!,61,1)</f>
        <v>#REF!</v>
      </c>
      <c r="Y22" s="446" t="e">
        <f>+MID(#REF!,62,1)</f>
        <v>#REF!</v>
      </c>
      <c r="Z22" s="446" t="e">
        <f>+MID(#REF!,63,1)</f>
        <v>#REF!</v>
      </c>
      <c r="AA22" s="446" t="e">
        <f>+MID(#REF!,64,1)</f>
        <v>#REF!</v>
      </c>
      <c r="AB22" s="446" t="e">
        <f>+MID(#REF!,65,1)</f>
        <v>#REF!</v>
      </c>
      <c r="AC22" s="446" t="e">
        <f>+MID(#REF!,66,1)</f>
        <v>#REF!</v>
      </c>
      <c r="AD22" s="446" t="e">
        <f>+MID(#REF!,67,1)</f>
        <v>#REF!</v>
      </c>
      <c r="AE22" s="446" t="e">
        <f>+MID(#REF!,68,1)</f>
        <v>#REF!</v>
      </c>
      <c r="AF22" s="446" t="e">
        <f>+MID(#REF!,69,1)</f>
        <v>#REF!</v>
      </c>
      <c r="AG22" s="446" t="e">
        <f>+MID(#REF!,70,1)</f>
        <v>#REF!</v>
      </c>
      <c r="AH22" s="446" t="e">
        <f>+MID(#REF!,71,1)</f>
        <v>#REF!</v>
      </c>
      <c r="AI22" s="446" t="e">
        <f>+MID(#REF!,72,1)</f>
        <v>#REF!</v>
      </c>
      <c r="AJ22" s="446" t="e">
        <f>+MID(#REF!,73,1)</f>
        <v>#REF!</v>
      </c>
      <c r="AK22" s="453" t="e">
        <f>+MID(#REF!,74,1)</f>
        <v>#REF!</v>
      </c>
      <c r="AL22" s="715"/>
    </row>
    <row r="23" spans="1:39" s="455" customFormat="1" ht="14.25" customHeight="1" x14ac:dyDescent="0.25">
      <c r="A23" s="716" t="s">
        <v>1542</v>
      </c>
      <c r="B23" s="717"/>
      <c r="C23" s="717"/>
      <c r="D23" s="717"/>
      <c r="E23" s="717"/>
      <c r="F23" s="717"/>
      <c r="G23" s="717"/>
      <c r="H23" s="717"/>
      <c r="I23" s="717"/>
      <c r="J23" s="717"/>
      <c r="K23" s="717"/>
      <c r="L23" s="717"/>
      <c r="M23" s="717"/>
      <c r="N23" s="717"/>
      <c r="O23" s="717"/>
      <c r="P23" s="717"/>
      <c r="Q23" s="717"/>
      <c r="R23" s="717"/>
      <c r="S23" s="717"/>
      <c r="T23" s="717"/>
      <c r="U23" s="717"/>
      <c r="V23" s="717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  <c r="AL23" s="718"/>
    </row>
    <row r="24" spans="1:39" x14ac:dyDescent="0.25">
      <c r="A24" s="451" t="s">
        <v>1543</v>
      </c>
      <c r="B24" s="671"/>
      <c r="C24" s="671"/>
      <c r="D24" s="671"/>
      <c r="E24" s="671"/>
      <c r="F24" s="671"/>
      <c r="G24" s="671"/>
      <c r="H24" s="671"/>
      <c r="I24" s="671"/>
      <c r="J24" s="671"/>
      <c r="K24" s="671"/>
      <c r="L24" s="671"/>
      <c r="M24" s="671"/>
      <c r="N24" s="671"/>
      <c r="O24" s="671"/>
      <c r="P24" s="671"/>
      <c r="Q24" s="671"/>
      <c r="R24" s="671"/>
      <c r="S24" s="671"/>
      <c r="T24" s="671"/>
      <c r="U24" s="671"/>
      <c r="V24" s="671"/>
      <c r="W24" s="404"/>
      <c r="X24" s="404"/>
      <c r="Y24" s="404"/>
      <c r="Z24" s="404"/>
      <c r="AA24" s="404"/>
      <c r="AB24" s="671"/>
      <c r="AC24" s="404"/>
      <c r="AD24" s="407" t="s">
        <v>1544</v>
      </c>
      <c r="AE24" s="404"/>
      <c r="AF24" s="404"/>
      <c r="AG24" s="404"/>
      <c r="AH24" s="404"/>
      <c r="AI24" s="404"/>
      <c r="AJ24" s="404"/>
      <c r="AK24" s="404"/>
      <c r="AL24" s="719"/>
    </row>
    <row r="25" spans="1:39" ht="19.5" customHeight="1" x14ac:dyDescent="0.25">
      <c r="A25" s="454" t="e">
        <f>+LEFT(#REF!,1)</f>
        <v>#REF!</v>
      </c>
      <c r="B25" s="446" t="e">
        <f>+MID(#REF!,2,1)</f>
        <v>#REF!</v>
      </c>
      <c r="C25" s="446" t="e">
        <f>+MID(#REF!,3,1)</f>
        <v>#REF!</v>
      </c>
      <c r="D25" s="446" t="e">
        <f>+MID(#REF!,4,1)</f>
        <v>#REF!</v>
      </c>
      <c r="E25" s="446" t="e">
        <f>+MID(#REF!,5,1)</f>
        <v>#REF!</v>
      </c>
      <c r="F25" s="446" t="e">
        <f>+MID(#REF!,6,1)</f>
        <v>#REF!</v>
      </c>
      <c r="G25" s="446" t="e">
        <f>+MID(#REF!,7,1)</f>
        <v>#REF!</v>
      </c>
      <c r="H25" s="446" t="e">
        <f>+MID(#REF!,8,1)</f>
        <v>#REF!</v>
      </c>
      <c r="I25" s="446" t="e">
        <f>+MID(#REF!,9,1)</f>
        <v>#REF!</v>
      </c>
      <c r="J25" s="446" t="e">
        <f>+MID(#REF!,10,1)</f>
        <v>#REF!</v>
      </c>
      <c r="K25" s="446" t="e">
        <f>+MID(#REF!,11,1)</f>
        <v>#REF!</v>
      </c>
      <c r="L25" s="446" t="e">
        <f>+MID(#REF!,12,1)</f>
        <v>#REF!</v>
      </c>
      <c r="M25" s="446" t="e">
        <f>+MID(#REF!,13,1)</f>
        <v>#REF!</v>
      </c>
      <c r="N25" s="446" t="e">
        <f>+MID(#REF!,14,1)</f>
        <v>#REF!</v>
      </c>
      <c r="O25" s="446" t="e">
        <f>+MID(#REF!,15,1)</f>
        <v>#REF!</v>
      </c>
      <c r="P25" s="446" t="e">
        <f>+MID(#REF!,16,1)</f>
        <v>#REF!</v>
      </c>
      <c r="Q25" s="446" t="e">
        <f>+MID(#REF!,17,1)</f>
        <v>#REF!</v>
      </c>
      <c r="R25" s="446" t="e">
        <f>+MID(#REF!,18,1)</f>
        <v>#REF!</v>
      </c>
      <c r="S25" s="446" t="e">
        <f>+MID(#REF!,19,1)</f>
        <v>#REF!</v>
      </c>
      <c r="T25" s="446" t="e">
        <f>+MID(#REF!,20,1)</f>
        <v>#REF!</v>
      </c>
      <c r="U25" s="446" t="e">
        <f>+MID(#REF!,21,1)</f>
        <v>#REF!</v>
      </c>
      <c r="V25" s="446" t="e">
        <f>+MID(#REF!,22,1)</f>
        <v>#REF!</v>
      </c>
      <c r="W25" s="446" t="e">
        <f>+MID(#REF!,23,1)</f>
        <v>#REF!</v>
      </c>
      <c r="X25" s="446" t="e">
        <f>+MID(#REF!,24,1)</f>
        <v>#REF!</v>
      </c>
      <c r="Y25" s="446" t="e">
        <f>+MID(#REF!,25,1)</f>
        <v>#REF!</v>
      </c>
      <c r="Z25" s="446" t="e">
        <f>+MID(#REF!,26,1)</f>
        <v>#REF!</v>
      </c>
      <c r="AA25" s="446" t="e">
        <f>+MID(#REF!,27,1)</f>
        <v>#REF!</v>
      </c>
      <c r="AB25" s="446" t="e">
        <f>+MID(#REF!,28,1)</f>
        <v>#REF!</v>
      </c>
      <c r="AC25" s="448"/>
      <c r="AD25" s="446" t="e">
        <f>+LEFT(#REF!,1)</f>
        <v>#REF!</v>
      </c>
      <c r="AE25" s="446" t="e">
        <f>+MID(#REF!,2,1)</f>
        <v>#REF!</v>
      </c>
      <c r="AF25" s="446" t="e">
        <f>+MID(#REF!,3,1)</f>
        <v>#REF!</v>
      </c>
      <c r="AG25" s="446" t="e">
        <f>+MID(#REF!,4,1)</f>
        <v>#REF!</v>
      </c>
      <c r="AH25" s="446" t="e">
        <f>+MID(#REF!,5,1)</f>
        <v>#REF!</v>
      </c>
      <c r="AI25" s="446" t="e">
        <f>+MID(#REF!,6,1)</f>
        <v>#REF!</v>
      </c>
      <c r="AJ25" s="446" t="e">
        <f>+MID(#REF!,7,1)</f>
        <v>#REF!</v>
      </c>
      <c r="AK25" s="446" t="e">
        <f>+MID(#REF!,8,1)</f>
        <v>#REF!</v>
      </c>
      <c r="AL25" s="715"/>
    </row>
    <row r="26" spans="1:39" x14ac:dyDescent="0.25">
      <c r="A26" s="451" t="s">
        <v>1545</v>
      </c>
      <c r="B26" s="671"/>
      <c r="C26" s="671"/>
      <c r="D26" s="671"/>
      <c r="E26" s="671"/>
      <c r="F26" s="671"/>
      <c r="G26" s="450" t="s">
        <v>1546</v>
      </c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04"/>
      <c r="AF26" s="404"/>
      <c r="AG26" s="404"/>
      <c r="AH26" s="404"/>
      <c r="AI26" s="404"/>
      <c r="AJ26" s="404"/>
      <c r="AK26" s="404"/>
      <c r="AL26" s="719"/>
    </row>
    <row r="27" spans="1:39" s="452" customFormat="1" ht="19.5" customHeight="1" x14ac:dyDescent="0.25">
      <c r="A27" s="454" t="e">
        <f>+LEFT(#REF!,1)</f>
        <v>#REF!</v>
      </c>
      <c r="B27" s="446" t="e">
        <f>+MID(#REF!,2,1)</f>
        <v>#REF!</v>
      </c>
      <c r="C27" s="446" t="e">
        <f>+MID(#REF!,3,1)</f>
        <v>#REF!</v>
      </c>
      <c r="D27" s="446" t="e">
        <f>+MID(#REF!,4,1)</f>
        <v>#REF!</v>
      </c>
      <c r="E27" s="446" t="e">
        <f>+MID(#REF!,5,1)</f>
        <v>#REF!</v>
      </c>
      <c r="F27" s="446"/>
      <c r="G27" s="446" t="e">
        <f>+LEFT(#REF!,1)</f>
        <v>#REF!</v>
      </c>
      <c r="H27" s="446" t="e">
        <f>+MID(#REF!,2,1)</f>
        <v>#REF!</v>
      </c>
      <c r="I27" s="446" t="e">
        <f>+MID(#REF!,3,1)</f>
        <v>#REF!</v>
      </c>
      <c r="J27" s="446" t="e">
        <f>+MID(#REF!,4,1)</f>
        <v>#REF!</v>
      </c>
      <c r="K27" s="446" t="e">
        <f>+MID(#REF!,5,1)</f>
        <v>#REF!</v>
      </c>
      <c r="L27" s="446" t="e">
        <f>+MID(#REF!,6,1)</f>
        <v>#REF!</v>
      </c>
      <c r="M27" s="446" t="e">
        <f>+MID(#REF!,7,1)</f>
        <v>#REF!</v>
      </c>
      <c r="N27" s="446" t="e">
        <f>+MID(#REF!,8,1)</f>
        <v>#REF!</v>
      </c>
      <c r="O27" s="446" t="e">
        <f>+MID(#REF!,9,1)</f>
        <v>#REF!</v>
      </c>
      <c r="P27" s="446" t="e">
        <f>+MID(#REF!,10,1)</f>
        <v>#REF!</v>
      </c>
      <c r="Q27" s="446" t="e">
        <f>+MID(#REF!,11,1)</f>
        <v>#REF!</v>
      </c>
      <c r="R27" s="446" t="e">
        <f>+MID(#REF!,12,1)</f>
        <v>#REF!</v>
      </c>
      <c r="S27" s="446" t="e">
        <f>+MID(#REF!,13,1)</f>
        <v>#REF!</v>
      </c>
      <c r="T27" s="446" t="e">
        <f>+MID(#REF!,14,1)</f>
        <v>#REF!</v>
      </c>
      <c r="U27" s="446" t="e">
        <f>+MID(#REF!,15,1)</f>
        <v>#REF!</v>
      </c>
      <c r="V27" s="446" t="e">
        <f>+MID(#REF!,16,1)</f>
        <v>#REF!</v>
      </c>
      <c r="W27" s="446" t="e">
        <f>+MID(#REF!,17,1)</f>
        <v>#REF!</v>
      </c>
      <c r="X27" s="446" t="e">
        <f>+MID(#REF!,18,1)</f>
        <v>#REF!</v>
      </c>
      <c r="Y27" s="446" t="e">
        <f>+MID(#REF!,19,1)</f>
        <v>#REF!</v>
      </c>
      <c r="Z27" s="446" t="e">
        <f>+MID(#REF!,20,1)</f>
        <v>#REF!</v>
      </c>
      <c r="AA27" s="446" t="e">
        <f>+MID(#REF!,21,1)</f>
        <v>#REF!</v>
      </c>
      <c r="AB27" s="446" t="e">
        <f>+MID(#REF!,22,1)</f>
        <v>#REF!</v>
      </c>
      <c r="AC27" s="446" t="e">
        <f>+MID(#REF!,23,1)</f>
        <v>#REF!</v>
      </c>
      <c r="AD27" s="446" t="e">
        <f>+MID(#REF!,24,1)</f>
        <v>#REF!</v>
      </c>
      <c r="AE27" s="446" t="e">
        <f>+MID(#REF!,25,1)</f>
        <v>#REF!</v>
      </c>
      <c r="AF27" s="446" t="e">
        <f>+MID(#REF!,26,1)</f>
        <v>#REF!</v>
      </c>
      <c r="AG27" s="446" t="e">
        <f>+MID(#REF!,27,1)</f>
        <v>#REF!</v>
      </c>
      <c r="AH27" s="446" t="e">
        <f>+MID(#REF!,28,1)</f>
        <v>#REF!</v>
      </c>
      <c r="AI27" s="446" t="e">
        <f>+MID(#REF!,29,1)</f>
        <v>#REF!</v>
      </c>
      <c r="AJ27" s="446" t="e">
        <f>+MID(#REF!,30,1)</f>
        <v>#REF!</v>
      </c>
      <c r="AK27" s="446" t="e">
        <f>+MID(#REF!,31,1)</f>
        <v>#REF!</v>
      </c>
      <c r="AL27" s="715"/>
    </row>
    <row r="28" spans="1:39" x14ac:dyDescent="0.25">
      <c r="A28" s="451" t="s">
        <v>1547</v>
      </c>
      <c r="B28" s="671"/>
      <c r="C28" s="671"/>
      <c r="D28" s="671"/>
      <c r="E28" s="671"/>
      <c r="F28" s="671"/>
      <c r="G28" s="450"/>
      <c r="H28" s="450"/>
      <c r="I28" s="450"/>
      <c r="J28" s="450"/>
      <c r="K28" s="450"/>
      <c r="L28" s="450"/>
      <c r="M28" s="450"/>
      <c r="N28" s="671"/>
      <c r="O28" s="450" t="s">
        <v>1548</v>
      </c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  <c r="AE28" s="404"/>
      <c r="AF28" s="404"/>
      <c r="AG28" s="404"/>
      <c r="AH28" s="404"/>
      <c r="AI28" s="404"/>
      <c r="AJ28" s="404"/>
      <c r="AK28" s="404"/>
      <c r="AL28" s="719"/>
    </row>
    <row r="29" spans="1:39" ht="19.5" customHeight="1" x14ac:dyDescent="0.25">
      <c r="A29" s="449">
        <v>0</v>
      </c>
      <c r="B29" s="446" t="e">
        <f>+LEFT(#REF!,1)</f>
        <v>#REF!</v>
      </c>
      <c r="C29" s="446" t="e">
        <f>+MID(#REF!,2,1)</f>
        <v>#REF!</v>
      </c>
      <c r="D29" s="446" t="e">
        <f>+MID(#REF!,3,1)</f>
        <v>#REF!</v>
      </c>
      <c r="E29" s="446" t="s">
        <v>1056</v>
      </c>
      <c r="F29" s="446" t="e">
        <f>+LEFT(#REF!,1)</f>
        <v>#REF!</v>
      </c>
      <c r="G29" s="446" t="e">
        <f>+MID(#REF!,2,1)</f>
        <v>#REF!</v>
      </c>
      <c r="H29" s="446" t="e">
        <f>+MID(#REF!,3,1)</f>
        <v>#REF!</v>
      </c>
      <c r="I29" s="446" t="e">
        <f>+MID(#REF!,4,1)</f>
        <v>#REF!</v>
      </c>
      <c r="J29" s="446" t="e">
        <f>+MID(#REF!,5,1)</f>
        <v>#REF!</v>
      </c>
      <c r="K29" s="446" t="e">
        <f>+MID(#REF!,6,1)</f>
        <v>#REF!</v>
      </c>
      <c r="L29" s="446" t="e">
        <f>+MID(#REF!,7,1)</f>
        <v>#REF!</v>
      </c>
      <c r="M29" s="446" t="e">
        <f>+MID(#REF!,8,1)</f>
        <v>#REF!</v>
      </c>
      <c r="N29" s="448"/>
      <c r="O29" s="447">
        <v>0</v>
      </c>
      <c r="P29" s="446" t="e">
        <f>+LEFT(#REF!,1)</f>
        <v>#REF!</v>
      </c>
      <c r="Q29" s="446" t="e">
        <f>+MID(#REF!,2,1)</f>
        <v>#REF!</v>
      </c>
      <c r="R29" s="446" t="e">
        <f>+MID(#REF!,3,1)</f>
        <v>#REF!</v>
      </c>
      <c r="S29" s="446" t="s">
        <v>1056</v>
      </c>
      <c r="T29" s="446" t="e">
        <f>+LEFT(#REF!,1)</f>
        <v>#REF!</v>
      </c>
      <c r="U29" s="446" t="e">
        <f>+MID(#REF!,2,1)</f>
        <v>#REF!</v>
      </c>
      <c r="V29" s="446" t="e">
        <f>+MID(#REF!,3,1)</f>
        <v>#REF!</v>
      </c>
      <c r="W29" s="446" t="e">
        <f>+MID(#REF!,4,1)</f>
        <v>#REF!</v>
      </c>
      <c r="X29" s="446" t="e">
        <f>+MID(#REF!,5,1)</f>
        <v>#REF!</v>
      </c>
      <c r="Y29" s="446" t="e">
        <f>+MID(#REF!,6,1)</f>
        <v>#REF!</v>
      </c>
      <c r="Z29" s="446" t="e">
        <f>+MID(#REF!,7,1)</f>
        <v>#REF!</v>
      </c>
      <c r="AA29" s="446" t="e">
        <f>+MID(#REF!,8,1)</f>
        <v>#REF!</v>
      </c>
      <c r="AB29" s="446"/>
      <c r="AC29" s="446"/>
      <c r="AD29" s="446"/>
      <c r="AE29" s="404"/>
      <c r="AF29" s="404"/>
      <c r="AG29" s="404"/>
      <c r="AH29" s="404"/>
      <c r="AI29" s="404"/>
      <c r="AJ29" s="404"/>
      <c r="AK29" s="404"/>
      <c r="AL29" s="715"/>
    </row>
    <row r="30" spans="1:39" s="396" customFormat="1" x14ac:dyDescent="0.25">
      <c r="A30" s="408" t="s">
        <v>1549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91"/>
    </row>
    <row r="31" spans="1:39" ht="19.5" customHeight="1" thickBot="1" x14ac:dyDescent="0.3">
      <c r="A31" s="445" t="e">
        <f>+LEFT(#REF!,1)</f>
        <v>#REF!</v>
      </c>
      <c r="B31" s="444" t="e">
        <f>+MID(#REF!,2,1)</f>
        <v>#REF!</v>
      </c>
      <c r="C31" s="444" t="e">
        <f>+MID(#REF!,3,1)</f>
        <v>#REF!</v>
      </c>
      <c r="D31" s="444" t="e">
        <f>+MID(#REF!,4,1)</f>
        <v>#REF!</v>
      </c>
      <c r="E31" s="444" t="e">
        <f>+MID(#REF!,5,1)</f>
        <v>#REF!</v>
      </c>
      <c r="F31" s="444" t="e">
        <f>+MID(#REF!,6,1)</f>
        <v>#REF!</v>
      </c>
      <c r="G31" s="444" t="e">
        <f>+MID(#REF!,7,1)</f>
        <v>#REF!</v>
      </c>
      <c r="H31" s="444" t="e">
        <f>+MID(#REF!,8,1)</f>
        <v>#REF!</v>
      </c>
      <c r="I31" s="444" t="e">
        <f>+MID(#REF!,9,1)</f>
        <v>#REF!</v>
      </c>
      <c r="J31" s="444" t="e">
        <f>+MID(#REF!,10,1)</f>
        <v>#REF!</v>
      </c>
      <c r="K31" s="444" t="e">
        <f>+MID(#REF!,11,1)</f>
        <v>#REF!</v>
      </c>
      <c r="L31" s="444" t="e">
        <f>+MID(#REF!,12,1)</f>
        <v>#REF!</v>
      </c>
      <c r="M31" s="444" t="e">
        <f>+MID(#REF!,13,1)</f>
        <v>#REF!</v>
      </c>
      <c r="N31" s="444" t="e">
        <f>+MID(#REF!,14,1)</f>
        <v>#REF!</v>
      </c>
      <c r="O31" s="444" t="e">
        <f>+MID(#REF!,15,1)</f>
        <v>#REF!</v>
      </c>
      <c r="P31" s="444" t="e">
        <f>+MID(#REF!,16,1)</f>
        <v>#REF!</v>
      </c>
      <c r="Q31" s="444" t="e">
        <f>+MID(#REF!,17,1)</f>
        <v>#REF!</v>
      </c>
      <c r="R31" s="444" t="e">
        <f>+MID(#REF!,18,1)</f>
        <v>#REF!</v>
      </c>
      <c r="S31" s="444" t="e">
        <f>+MID(#REF!,19,1)</f>
        <v>#REF!</v>
      </c>
      <c r="T31" s="444" t="e">
        <f>+MID(#REF!,20,1)</f>
        <v>#REF!</v>
      </c>
      <c r="U31" s="444" t="e">
        <f>+MID(#REF!,21,1)</f>
        <v>#REF!</v>
      </c>
      <c r="V31" s="444" t="e">
        <f>+MID(#REF!,22,1)</f>
        <v>#REF!</v>
      </c>
      <c r="W31" s="444" t="e">
        <f>+MID(#REF!,23,1)</f>
        <v>#REF!</v>
      </c>
      <c r="X31" s="444" t="e">
        <f>+MID(#REF!,24,1)</f>
        <v>#REF!</v>
      </c>
      <c r="Y31" s="444" t="e">
        <f>+MID(#REF!,25,1)</f>
        <v>#REF!</v>
      </c>
      <c r="Z31" s="444" t="e">
        <f>+MID(#REF!,26,1)</f>
        <v>#REF!</v>
      </c>
      <c r="AA31" s="444" t="e">
        <f>+MID(#REF!,27,1)</f>
        <v>#REF!</v>
      </c>
      <c r="AB31" s="444" t="e">
        <f>+MID(#REF!,28,1)</f>
        <v>#REF!</v>
      </c>
      <c r="AC31" s="444" t="e">
        <f>+MID(#REF!,29,1)</f>
        <v>#REF!</v>
      </c>
      <c r="AD31" s="444" t="e">
        <f>+MID(#REF!,30,1)</f>
        <v>#REF!</v>
      </c>
      <c r="AE31" s="444" t="e">
        <f>+MID(#REF!,31,1)</f>
        <v>#REF!</v>
      </c>
      <c r="AF31" s="444" t="e">
        <f>+MID(#REF!,32,1)</f>
        <v>#REF!</v>
      </c>
      <c r="AG31" s="444" t="e">
        <f>+MID(#REF!,33,1)</f>
        <v>#REF!</v>
      </c>
      <c r="AH31" s="444" t="e">
        <f>+MID(#REF!,34,1)</f>
        <v>#REF!</v>
      </c>
      <c r="AI31" s="444" t="e">
        <f>+MID(#REF!,35,1)</f>
        <v>#REF!</v>
      </c>
      <c r="AJ31" s="444" t="e">
        <f>+MID(#REF!,36,1)</f>
        <v>#REF!</v>
      </c>
      <c r="AK31" s="444" t="e">
        <f>+MID(#REF!,37,1)</f>
        <v>#REF!</v>
      </c>
      <c r="AL31" s="720"/>
    </row>
    <row r="32" spans="1:39" s="396" customFormat="1" ht="4.5" customHeight="1" thickBot="1" x14ac:dyDescent="0.3">
      <c r="A32" s="407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4"/>
      <c r="X32" s="404"/>
      <c r="Y32" s="404"/>
      <c r="Z32" s="404"/>
      <c r="AA32" s="404"/>
      <c r="AB32" s="404"/>
      <c r="AC32" s="404"/>
      <c r="AD32" s="404"/>
      <c r="AE32" s="404"/>
      <c r="AF32" s="404"/>
      <c r="AG32" s="404"/>
      <c r="AH32" s="404"/>
      <c r="AI32" s="404"/>
      <c r="AJ32" s="404"/>
      <c r="AK32" s="404"/>
      <c r="AL32" s="407"/>
      <c r="AM32" s="407"/>
    </row>
    <row r="33" spans="1:38" s="439" customFormat="1" ht="12.75" customHeight="1" x14ac:dyDescent="0.25">
      <c r="A33" s="442" t="s">
        <v>1550</v>
      </c>
      <c r="B33" s="441"/>
      <c r="C33" s="441"/>
      <c r="D33" s="441"/>
      <c r="E33" s="441"/>
      <c r="F33" s="441"/>
      <c r="G33" s="441"/>
      <c r="H33" s="441"/>
      <c r="I33" s="441"/>
      <c r="J33" s="441"/>
      <c r="K33" s="678"/>
      <c r="L33" s="678"/>
      <c r="M33" s="1685" t="s">
        <v>1551</v>
      </c>
      <c r="N33" s="1686"/>
      <c r="O33" s="1686"/>
      <c r="P33" s="1686"/>
      <c r="Q33" s="1686"/>
      <c r="R33" s="1686"/>
      <c r="S33" s="1686"/>
      <c r="T33" s="1686"/>
      <c r="U33" s="1687"/>
      <c r="V33" s="1685" t="s">
        <v>1552</v>
      </c>
      <c r="W33" s="1686"/>
      <c r="X33" s="1686"/>
      <c r="Y33" s="1686"/>
      <c r="Z33" s="1686"/>
      <c r="AA33" s="1686"/>
      <c r="AB33" s="1686"/>
      <c r="AC33" s="1687"/>
      <c r="AD33" s="1685" t="s">
        <v>1553</v>
      </c>
      <c r="AE33" s="1686"/>
      <c r="AF33" s="1686"/>
      <c r="AG33" s="1686"/>
      <c r="AH33" s="1686"/>
      <c r="AI33" s="1686"/>
      <c r="AJ33" s="1686"/>
      <c r="AK33" s="1686"/>
      <c r="AL33" s="1691"/>
    </row>
    <row r="34" spans="1:38" s="396" customFormat="1" ht="19.5" customHeight="1" x14ac:dyDescent="0.25">
      <c r="A34" s="425" t="e">
        <f>LEFT(TEXT(#REF!,"dd.m.yyyy"),1)</f>
        <v>#REF!</v>
      </c>
      <c r="B34" s="424" t="e">
        <f>MID(TEXT(#REF!,"dd.mm.yyyy"),2,1)</f>
        <v>#REF!</v>
      </c>
      <c r="C34" s="423" t="s">
        <v>1027</v>
      </c>
      <c r="D34" s="424" t="e">
        <f>MID(TEXT(#REF!,"dd.mm.yyyy"),4,1)</f>
        <v>#REF!</v>
      </c>
      <c r="E34" s="424" t="e">
        <f>MID(TEXT(#REF!,"dd.mm.yyyy"),5,1)</f>
        <v>#REF!</v>
      </c>
      <c r="F34" s="423" t="s">
        <v>1027</v>
      </c>
      <c r="G34" s="424" t="e">
        <f>MID(TEXT(#REF!,"dd.mm.yyyy"),7,1)</f>
        <v>#REF!</v>
      </c>
      <c r="H34" s="424" t="e">
        <f>MID(TEXT(#REF!,"dd.mm.yyyy"),8,1)</f>
        <v>#REF!</v>
      </c>
      <c r="I34" s="424" t="e">
        <f>MID(TEXT(#REF!,"dd.mm.yyyy"),9,1)</f>
        <v>#REF!</v>
      </c>
      <c r="J34" s="424" t="e">
        <f>MID(TEXT(#REF!,"dd.mm.yyyy"),10,1)</f>
        <v>#REF!</v>
      </c>
      <c r="K34" s="721"/>
      <c r="L34" s="431"/>
      <c r="M34" s="1688"/>
      <c r="N34" s="1689"/>
      <c r="O34" s="1689"/>
      <c r="P34" s="1689"/>
      <c r="Q34" s="1689"/>
      <c r="R34" s="1689"/>
      <c r="S34" s="1689"/>
      <c r="T34" s="1689"/>
      <c r="U34" s="1690"/>
      <c r="V34" s="1688"/>
      <c r="W34" s="1689"/>
      <c r="X34" s="1689"/>
      <c r="Y34" s="1689"/>
      <c r="Z34" s="1689"/>
      <c r="AA34" s="1689"/>
      <c r="AB34" s="1689"/>
      <c r="AC34" s="1690"/>
      <c r="AD34" s="1688"/>
      <c r="AE34" s="1689"/>
      <c r="AF34" s="1689"/>
      <c r="AG34" s="1689"/>
      <c r="AH34" s="1689"/>
      <c r="AI34" s="1689"/>
      <c r="AJ34" s="1689"/>
      <c r="AK34" s="1689"/>
      <c r="AL34" s="1692"/>
    </row>
    <row r="35" spans="1:38" s="396" customFormat="1" ht="12.75" customHeight="1" x14ac:dyDescent="0.25">
      <c r="A35" s="437"/>
      <c r="B35" s="436"/>
      <c r="C35" s="436"/>
      <c r="D35" s="436"/>
      <c r="E35" s="436"/>
      <c r="F35" s="436"/>
      <c r="G35" s="436"/>
      <c r="H35" s="436"/>
      <c r="I35" s="436"/>
      <c r="J35" s="436"/>
      <c r="K35" s="680"/>
      <c r="L35" s="680"/>
      <c r="M35" s="1688"/>
      <c r="N35" s="1689"/>
      <c r="O35" s="1689"/>
      <c r="P35" s="1689"/>
      <c r="Q35" s="1689"/>
      <c r="R35" s="1689"/>
      <c r="S35" s="1689"/>
      <c r="T35" s="1689"/>
      <c r="U35" s="1690"/>
      <c r="V35" s="1688"/>
      <c r="W35" s="1689"/>
      <c r="X35" s="1689"/>
      <c r="Y35" s="1689"/>
      <c r="Z35" s="1689"/>
      <c r="AA35" s="1689"/>
      <c r="AB35" s="1689"/>
      <c r="AC35" s="1690"/>
      <c r="AD35" s="1688"/>
      <c r="AE35" s="1689"/>
      <c r="AF35" s="1689"/>
      <c r="AG35" s="1689"/>
      <c r="AH35" s="1689"/>
      <c r="AI35" s="1689"/>
      <c r="AJ35" s="1689"/>
      <c r="AK35" s="1689"/>
      <c r="AL35" s="1692"/>
    </row>
    <row r="36" spans="1:38" s="396" customFormat="1" x14ac:dyDescent="0.2">
      <c r="A36" s="408" t="s">
        <v>1554</v>
      </c>
      <c r="B36" s="407"/>
      <c r="C36" s="407"/>
      <c r="D36" s="407"/>
      <c r="E36" s="407"/>
      <c r="F36" s="407"/>
      <c r="G36" s="407"/>
      <c r="H36" s="407"/>
      <c r="I36" s="407"/>
      <c r="J36" s="407"/>
      <c r="K36" s="431"/>
      <c r="L36" s="681"/>
      <c r="M36" s="431"/>
      <c r="N36" s="431"/>
      <c r="O36" s="431"/>
      <c r="P36" s="431"/>
      <c r="Q36" s="431"/>
      <c r="R36" s="431"/>
      <c r="S36" s="431"/>
      <c r="T36" s="407"/>
      <c r="U36" s="429"/>
      <c r="V36" s="430"/>
      <c r="W36" s="430"/>
      <c r="X36" s="430"/>
      <c r="Y36" s="430"/>
      <c r="Z36" s="430"/>
      <c r="AA36" s="404"/>
      <c r="AB36" s="430"/>
      <c r="AC36" s="429"/>
      <c r="AD36" s="428"/>
      <c r="AE36" s="427"/>
      <c r="AF36" s="427"/>
      <c r="AG36" s="427"/>
      <c r="AH36" s="427"/>
      <c r="AI36" s="427"/>
      <c r="AJ36" s="427"/>
      <c r="AK36" s="427"/>
      <c r="AL36" s="426"/>
    </row>
    <row r="37" spans="1:38" s="396" customFormat="1" ht="19.5" customHeight="1" x14ac:dyDescent="0.25">
      <c r="A37" s="425" t="e">
        <f>IF(#REF!="","",LEFT(TEXT(#REF!,"dd.mm.yyyy"),1))</f>
        <v>#REF!</v>
      </c>
      <c r="B37" s="424" t="e">
        <f>IF(#REF!="","",MID(TEXT(#REF!,"dd.mm.yyyy"),2,1))</f>
        <v>#REF!</v>
      </c>
      <c r="C37" s="423" t="s">
        <v>1027</v>
      </c>
      <c r="D37" s="424" t="e">
        <f>IF(#REF!="","",MID(TEXT(#REF!,"dd.mm.yyyy"),4,1))</f>
        <v>#REF!</v>
      </c>
      <c r="E37" s="424" t="e">
        <f>IF(#REF!="","",MID(TEXT(#REF!,"dd.mm.yyyy"),5,1))</f>
        <v>#REF!</v>
      </c>
      <c r="F37" s="423" t="s">
        <v>1027</v>
      </c>
      <c r="G37" s="422" t="e">
        <f>IF(#REF!="","",MID(TEXT(#REF!,"dd.mm.yyyy"),7,1))</f>
        <v>#REF!</v>
      </c>
      <c r="H37" s="422" t="e">
        <f>IF(#REF!="","",MID(TEXT(#REF!,"dd.mm.yyyy"),8,1))</f>
        <v>#REF!</v>
      </c>
      <c r="I37" s="422" t="e">
        <f>IF(#REF!="","",MID(TEXT(#REF!,"dd.mm.yyyy"),9,1))</f>
        <v>#REF!</v>
      </c>
      <c r="J37" s="422" t="e">
        <f>IF(#REF!="","",MID(TEXT(#REF!,"dd.mm.yyyy"),10,1))</f>
        <v>#REF!</v>
      </c>
      <c r="K37" s="682"/>
      <c r="L37" s="533"/>
      <c r="M37" s="407"/>
      <c r="N37" s="407"/>
      <c r="O37" s="407"/>
      <c r="P37" s="407"/>
      <c r="Q37" s="407"/>
      <c r="R37" s="407"/>
      <c r="S37" s="407"/>
      <c r="T37" s="407"/>
      <c r="U37" s="533"/>
      <c r="V37" s="407"/>
      <c r="W37" s="404"/>
      <c r="X37" s="404"/>
      <c r="Y37" s="404"/>
      <c r="Z37" s="404"/>
      <c r="AA37" s="404"/>
      <c r="AB37" s="404"/>
      <c r="AC37" s="532"/>
      <c r="AD37" s="404"/>
      <c r="AE37" s="404"/>
      <c r="AF37" s="404"/>
      <c r="AG37" s="404"/>
      <c r="AH37" s="404"/>
      <c r="AI37" s="404"/>
      <c r="AJ37" s="404"/>
      <c r="AK37" s="404"/>
      <c r="AL37" s="403"/>
    </row>
    <row r="38" spans="1:38" s="402" customFormat="1" thickBot="1" x14ac:dyDescent="0.3">
      <c r="A38" s="417"/>
      <c r="B38" s="416"/>
      <c r="C38" s="416"/>
      <c r="D38" s="416"/>
      <c r="E38" s="416"/>
      <c r="F38" s="416"/>
      <c r="G38" s="416"/>
      <c r="H38" s="416"/>
      <c r="I38" s="416"/>
      <c r="J38" s="416"/>
      <c r="K38" s="416"/>
      <c r="L38" s="415"/>
      <c r="M38" s="1587" t="e">
        <f>#REF!</f>
        <v>#REF!</v>
      </c>
      <c r="N38" s="1588"/>
      <c r="O38" s="1588"/>
      <c r="P38" s="1588"/>
      <c r="Q38" s="1588"/>
      <c r="R38" s="1588"/>
      <c r="S38" s="1588"/>
      <c r="T38" s="1588"/>
      <c r="U38" s="1589"/>
      <c r="V38" s="1587" t="e">
        <f>#REF!</f>
        <v>#REF!</v>
      </c>
      <c r="W38" s="1588"/>
      <c r="X38" s="1588"/>
      <c r="Y38" s="1588"/>
      <c r="Z38" s="1588"/>
      <c r="AA38" s="1588"/>
      <c r="AB38" s="1588"/>
      <c r="AC38" s="1589"/>
      <c r="AD38" s="1590" t="e">
        <f>#REF!</f>
        <v>#REF!</v>
      </c>
      <c r="AE38" s="1588"/>
      <c r="AF38" s="1588"/>
      <c r="AG38" s="1588"/>
      <c r="AH38" s="1588"/>
      <c r="AI38" s="1588"/>
      <c r="AJ38" s="1588"/>
      <c r="AK38" s="1588"/>
      <c r="AL38" s="1591"/>
    </row>
    <row r="39" spans="1:38" s="402" customFormat="1" x14ac:dyDescent="0.2">
      <c r="A39" s="405"/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722"/>
      <c r="N39" s="722"/>
      <c r="O39" s="722"/>
      <c r="P39" s="722"/>
      <c r="Q39" s="722"/>
      <c r="R39" s="722"/>
      <c r="S39" s="722"/>
      <c r="T39" s="722"/>
      <c r="U39" s="722"/>
      <c r="V39" s="405"/>
      <c r="W39" s="404"/>
      <c r="X39" s="404"/>
      <c r="Y39" s="404"/>
      <c r="Z39" s="404"/>
      <c r="AA39" s="404"/>
      <c r="AB39" s="404"/>
      <c r="AC39" s="404"/>
      <c r="AD39" s="405"/>
      <c r="AE39" s="405"/>
      <c r="AF39" s="405"/>
      <c r="AG39" s="405"/>
      <c r="AH39" s="405"/>
      <c r="AI39" s="405"/>
      <c r="AJ39" s="405"/>
      <c r="AK39" s="405"/>
      <c r="AL39" s="405"/>
    </row>
    <row r="40" spans="1:38" s="402" customFormat="1" x14ac:dyDescent="0.2">
      <c r="A40" s="405"/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722"/>
      <c r="N40" s="722"/>
      <c r="O40" s="722"/>
      <c r="P40" s="722"/>
      <c r="Q40" s="722"/>
      <c r="R40" s="722"/>
      <c r="S40" s="722"/>
      <c r="T40" s="722"/>
      <c r="U40" s="722"/>
      <c r="V40" s="405"/>
      <c r="W40" s="404"/>
      <c r="X40" s="404"/>
      <c r="Y40" s="404"/>
      <c r="Z40" s="404"/>
      <c r="AA40" s="404"/>
      <c r="AB40" s="404"/>
      <c r="AC40" s="404"/>
      <c r="AD40" s="405"/>
      <c r="AE40" s="405"/>
      <c r="AF40" s="405"/>
      <c r="AG40" s="405"/>
      <c r="AH40" s="405"/>
      <c r="AI40" s="405"/>
      <c r="AJ40" s="405"/>
      <c r="AK40" s="405"/>
      <c r="AL40" s="405"/>
    </row>
    <row r="41" spans="1:38" s="402" customFormat="1" x14ac:dyDescent="0.25"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  <c r="AJ41" s="397"/>
      <c r="AK41" s="397"/>
    </row>
    <row r="42" spans="1:38" ht="13.5" thickBot="1" x14ac:dyDescent="0.3"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7"/>
      <c r="AJ42" s="397"/>
      <c r="AK42" s="397"/>
    </row>
    <row r="43" spans="1:38" s="402" customFormat="1" x14ac:dyDescent="0.25">
      <c r="B43" s="414" t="s">
        <v>1555</v>
      </c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1"/>
      <c r="AK43" s="397"/>
    </row>
    <row r="44" spans="1:38" s="402" customFormat="1" x14ac:dyDescent="0.25">
      <c r="B44" s="406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3"/>
      <c r="AK44" s="397"/>
    </row>
    <row r="45" spans="1:38" x14ac:dyDescent="0.25">
      <c r="B45" s="410"/>
      <c r="C45" s="671"/>
      <c r="D45" s="671"/>
      <c r="E45" s="671"/>
      <c r="F45" s="671"/>
      <c r="G45" s="671"/>
      <c r="H45" s="671"/>
      <c r="I45" s="671"/>
      <c r="J45" s="671"/>
      <c r="K45" s="671"/>
      <c r="L45" s="671"/>
      <c r="M45" s="671"/>
      <c r="N45" s="671"/>
      <c r="O45" s="671"/>
      <c r="P45" s="671"/>
      <c r="Q45" s="671"/>
      <c r="R45" s="671"/>
      <c r="S45" s="671"/>
      <c r="T45" s="671"/>
      <c r="U45" s="671"/>
      <c r="V45" s="671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3"/>
      <c r="AK45" s="397"/>
    </row>
    <row r="46" spans="1:38" s="402" customFormat="1" x14ac:dyDescent="0.25">
      <c r="B46" s="406"/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5"/>
      <c r="R46" s="405"/>
      <c r="S46" s="405"/>
      <c r="T46" s="405"/>
      <c r="U46" s="405"/>
      <c r="V46" s="405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3"/>
      <c r="AK46" s="397"/>
    </row>
    <row r="47" spans="1:38" s="396" customFormat="1" x14ac:dyDescent="0.25">
      <c r="B47" s="408"/>
      <c r="C47" s="407"/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3"/>
      <c r="AK47" s="397"/>
    </row>
    <row r="48" spans="1:38" s="396" customFormat="1" x14ac:dyDescent="0.25">
      <c r="B48" s="408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3"/>
      <c r="AK48" s="397"/>
    </row>
    <row r="49" spans="2:37" s="402" customFormat="1" x14ac:dyDescent="0.25">
      <c r="B49" s="406"/>
      <c r="C49" s="405"/>
      <c r="D49" s="405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3"/>
      <c r="AK49" s="397"/>
    </row>
    <row r="50" spans="2:37" s="402" customFormat="1" x14ac:dyDescent="0.25">
      <c r="B50" s="406"/>
      <c r="C50" s="405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3"/>
      <c r="AK50" s="397"/>
    </row>
    <row r="51" spans="2:37" s="402" customFormat="1" x14ac:dyDescent="0.25">
      <c r="B51" s="406"/>
      <c r="C51" s="405"/>
      <c r="D51" s="405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4"/>
      <c r="AJ51" s="403"/>
      <c r="AK51" s="397"/>
    </row>
    <row r="52" spans="2:37" s="402" customFormat="1" x14ac:dyDescent="0.25">
      <c r="B52" s="406"/>
      <c r="C52" s="405"/>
      <c r="D52" s="405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4"/>
      <c r="AJ52" s="403"/>
      <c r="AK52" s="397"/>
    </row>
    <row r="53" spans="2:37" s="396" customFormat="1" ht="13.5" thickBot="1" x14ac:dyDescent="0.3">
      <c r="B53" s="401"/>
      <c r="C53" s="400"/>
      <c r="D53" s="400"/>
      <c r="E53" s="400"/>
      <c r="F53" s="400"/>
      <c r="G53" s="400" t="s">
        <v>1556</v>
      </c>
      <c r="H53" s="400"/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 t="s">
        <v>1557</v>
      </c>
      <c r="V53" s="400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8"/>
      <c r="AK53" s="397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868" customWidth="1"/>
    <col min="2" max="2" width="16.85546875" style="868" customWidth="1"/>
    <col min="3" max="3" width="0.85546875" style="868" customWidth="1"/>
    <col min="4" max="4" width="6.28515625" style="868" customWidth="1"/>
    <col min="5" max="5" width="3.5703125" style="868" customWidth="1"/>
    <col min="6" max="6" width="12.42578125" style="868" customWidth="1"/>
    <col min="7" max="7" width="12.140625" style="868" customWidth="1"/>
    <col min="8" max="8" width="0.85546875" style="868" customWidth="1"/>
    <col min="9" max="9" width="14.7109375" style="868" customWidth="1"/>
    <col min="10" max="10" width="3.5703125" style="868" customWidth="1"/>
    <col min="11" max="11" width="10.5703125" style="868" customWidth="1"/>
    <col min="12" max="12" width="14.42578125" style="868" customWidth="1"/>
    <col min="13" max="16384" width="9.140625" style="868"/>
  </cols>
  <sheetData>
    <row r="1" spans="1:15" ht="15" customHeight="1" x14ac:dyDescent="0.25">
      <c r="A1" s="867"/>
      <c r="B1" s="507"/>
      <c r="C1" s="450"/>
      <c r="G1" s="869"/>
      <c r="H1" s="869"/>
      <c r="I1" s="869"/>
      <c r="J1" s="869"/>
      <c r="K1" s="869"/>
    </row>
    <row r="2" spans="1:15" ht="21.75" customHeight="1" x14ac:dyDescent="0.25">
      <c r="A2" s="867"/>
      <c r="B2" s="855" t="s">
        <v>2047</v>
      </c>
      <c r="C2" s="858"/>
      <c r="D2" s="530" t="s">
        <v>1558</v>
      </c>
      <c r="E2" s="1010" t="e">
        <f>"  "&amp;#REF!&amp;"  "&amp;#REF!&amp;"  "&amp;#REF!&amp;"  "&amp;#REF!&amp;"  "&amp;#REF!&amp;"  "&amp;#REF!&amp;"  "&amp;#REF!&amp;"  "&amp;#REF!&amp;"  "&amp;#REF!&amp;"  "&amp;#REF!</f>
        <v>#REF!</v>
      </c>
      <c r="F2" s="528"/>
      <c r="G2" s="527"/>
      <c r="H2" s="886"/>
      <c r="I2" s="893" t="s">
        <v>2032</v>
      </c>
      <c r="J2" s="890" t="e">
        <f>"  "&amp;#REF!&amp;"  "&amp;#REF!&amp;"  "&amp;#REF!&amp;"  "&amp;#REF!&amp;"  "&amp;#REF!&amp;"  "&amp;#REF!&amp;"  "&amp;#REF!&amp;"  "&amp;#REF!&amp;" "</f>
        <v>#REF!</v>
      </c>
      <c r="K2" s="891"/>
      <c r="L2" s="892"/>
    </row>
    <row r="3" spans="1:15" ht="2.25" customHeight="1" thickBot="1" x14ac:dyDescent="0.3">
      <c r="A3" s="867"/>
      <c r="C3" s="869"/>
    </row>
    <row r="4" spans="1:15" s="870" customFormat="1" ht="11.25" customHeight="1" x14ac:dyDescent="0.25">
      <c r="A4" s="1715" t="s">
        <v>1559</v>
      </c>
      <c r="B4" s="1717" t="s">
        <v>1560</v>
      </c>
      <c r="C4" s="980"/>
      <c r="D4" s="1850" t="s">
        <v>1561</v>
      </c>
      <c r="E4" s="1815" t="s">
        <v>1562</v>
      </c>
      <c r="F4" s="1816"/>
      <c r="G4" s="1816"/>
      <c r="H4" s="1816"/>
      <c r="I4" s="1816"/>
      <c r="J4" s="1817"/>
      <c r="K4" s="1606" t="s">
        <v>1540</v>
      </c>
      <c r="L4" s="1607"/>
    </row>
    <row r="5" spans="1:15" s="870" customFormat="1" ht="11.25" customHeight="1" x14ac:dyDescent="0.25">
      <c r="A5" s="1716"/>
      <c r="B5" s="1718"/>
      <c r="C5" s="942"/>
      <c r="D5" s="1639"/>
      <c r="E5" s="1851">
        <v>1</v>
      </c>
      <c r="F5" s="1599" t="s">
        <v>1563</v>
      </c>
      <c r="G5" s="1616"/>
      <c r="H5" s="1009"/>
      <c r="I5" s="1787" t="s">
        <v>1142</v>
      </c>
      <c r="J5" s="1788"/>
      <c r="K5" s="1601"/>
      <c r="L5" s="1608"/>
    </row>
    <row r="6" spans="1:15" s="870" customFormat="1" ht="12" customHeight="1" x14ac:dyDescent="0.25">
      <c r="A6" s="1667"/>
      <c r="B6" s="1666"/>
      <c r="C6" s="981"/>
      <c r="D6" s="1641"/>
      <c r="E6" s="1851"/>
      <c r="F6" s="1599" t="s">
        <v>1564</v>
      </c>
      <c r="G6" s="1616"/>
      <c r="H6" s="1009"/>
      <c r="I6" s="1789"/>
      <c r="J6" s="1790"/>
      <c r="K6" s="1599" t="s">
        <v>1140</v>
      </c>
      <c r="L6" s="1600"/>
    </row>
    <row r="7" spans="1:15" s="872" customFormat="1" ht="27.95" customHeight="1" x14ac:dyDescent="0.25">
      <c r="A7" s="1887"/>
      <c r="B7" s="1657" t="s">
        <v>2048</v>
      </c>
      <c r="C7" s="995"/>
      <c r="D7" s="1870" t="s">
        <v>486</v>
      </c>
      <c r="E7" s="1845" t="e">
        <f>#REF!</f>
        <v>#REF!</v>
      </c>
      <c r="F7" s="1845"/>
      <c r="G7" s="1807"/>
      <c r="H7" s="988"/>
      <c r="I7" s="1846" t="e">
        <f>E7-E8</f>
        <v>#REF!</v>
      </c>
      <c r="J7" s="1846"/>
      <c r="K7" s="1808"/>
      <c r="L7" s="871"/>
    </row>
    <row r="8" spans="1:15" s="872" customFormat="1" ht="27.95" customHeight="1" x14ac:dyDescent="0.25">
      <c r="A8" s="1887"/>
      <c r="B8" s="1657"/>
      <c r="C8" s="996"/>
      <c r="D8" s="1871"/>
      <c r="E8" s="1845" t="e">
        <f>#REF!</f>
        <v>#REF!</v>
      </c>
      <c r="F8" s="1845"/>
      <c r="G8" s="1807"/>
      <c r="H8" s="988"/>
      <c r="I8" s="988"/>
      <c r="J8" s="1807" t="e">
        <f>#REF!</f>
        <v>#REF!</v>
      </c>
      <c r="K8" s="1846"/>
      <c r="L8" s="1809"/>
      <c r="O8" s="872" t="s">
        <v>1057</v>
      </c>
    </row>
    <row r="9" spans="1:15" s="872" customFormat="1" ht="27.95" customHeight="1" x14ac:dyDescent="0.25">
      <c r="A9" s="1887" t="s">
        <v>487</v>
      </c>
      <c r="B9" s="1791" t="s">
        <v>1566</v>
      </c>
      <c r="C9" s="995"/>
      <c r="D9" s="1870" t="s">
        <v>489</v>
      </c>
      <c r="E9" s="1845" t="e">
        <f>#REF!</f>
        <v>#REF!</v>
      </c>
      <c r="F9" s="1845"/>
      <c r="G9" s="1807"/>
      <c r="H9" s="988"/>
      <c r="I9" s="1846" t="e">
        <f>E9-E10</f>
        <v>#REF!</v>
      </c>
      <c r="J9" s="1846"/>
      <c r="K9" s="1808"/>
      <c r="L9" s="871"/>
    </row>
    <row r="10" spans="1:15" s="872" customFormat="1" ht="27.95" customHeight="1" x14ac:dyDescent="0.25">
      <c r="A10" s="1887"/>
      <c r="B10" s="1677"/>
      <c r="C10" s="996"/>
      <c r="D10" s="1871"/>
      <c r="E10" s="1845" t="e">
        <f>#REF!</f>
        <v>#REF!</v>
      </c>
      <c r="F10" s="1845"/>
      <c r="G10" s="1807"/>
      <c r="H10" s="988"/>
      <c r="I10" s="988"/>
      <c r="J10" s="1807" t="e">
        <f>#REF!</f>
        <v>#REF!</v>
      </c>
      <c r="K10" s="1846"/>
      <c r="L10" s="1809"/>
    </row>
    <row r="11" spans="1:15" s="872" customFormat="1" ht="27.95" customHeight="1" x14ac:dyDescent="0.25">
      <c r="A11" s="1885" t="s">
        <v>490</v>
      </c>
      <c r="B11" s="1791" t="s">
        <v>1567</v>
      </c>
      <c r="C11" s="894"/>
      <c r="D11" s="1870" t="s">
        <v>492</v>
      </c>
      <c r="E11" s="1845" t="e">
        <f>#REF!</f>
        <v>#REF!</v>
      </c>
      <c r="F11" s="1845"/>
      <c r="G11" s="1807"/>
      <c r="H11" s="988"/>
      <c r="I11" s="1846" t="e">
        <f>E11-E12</f>
        <v>#REF!</v>
      </c>
      <c r="J11" s="1846"/>
      <c r="K11" s="1808"/>
      <c r="L11" s="871"/>
    </row>
    <row r="12" spans="1:15" s="872" customFormat="1" ht="27.95" customHeight="1" x14ac:dyDescent="0.25">
      <c r="A12" s="1886"/>
      <c r="B12" s="1677"/>
      <c r="C12" s="895"/>
      <c r="D12" s="1871"/>
      <c r="E12" s="1845" t="e">
        <f>#REF!</f>
        <v>#REF!</v>
      </c>
      <c r="F12" s="1845"/>
      <c r="G12" s="1807"/>
      <c r="H12" s="988"/>
      <c r="I12" s="988"/>
      <c r="J12" s="1807" t="e">
        <f>#REF!</f>
        <v>#REF!</v>
      </c>
      <c r="K12" s="1846"/>
      <c r="L12" s="1809"/>
    </row>
    <row r="13" spans="1:15" s="870" customFormat="1" ht="27.95" customHeight="1" x14ac:dyDescent="0.25">
      <c r="A13" s="1881" t="s">
        <v>493</v>
      </c>
      <c r="B13" s="1742" t="s">
        <v>1568</v>
      </c>
      <c r="C13" s="992"/>
      <c r="D13" s="1863" t="s">
        <v>495</v>
      </c>
      <c r="E13" s="1838" t="e">
        <f>#REF!</f>
        <v>#REF!</v>
      </c>
      <c r="F13" s="1838"/>
      <c r="G13" s="1795"/>
      <c r="H13" s="978"/>
      <c r="I13" s="1839" t="e">
        <f>E13-E14</f>
        <v>#REF!</v>
      </c>
      <c r="J13" s="1839"/>
      <c r="K13" s="1796"/>
      <c r="L13" s="873"/>
    </row>
    <row r="14" spans="1:15" s="870" customFormat="1" ht="27.95" customHeight="1" x14ac:dyDescent="0.25">
      <c r="A14" s="1882"/>
      <c r="B14" s="1680"/>
      <c r="C14" s="993"/>
      <c r="D14" s="1867"/>
      <c r="E14" s="1838" t="e">
        <f>#REF!</f>
        <v>#REF!</v>
      </c>
      <c r="F14" s="1838"/>
      <c r="G14" s="1795"/>
      <c r="H14" s="978"/>
      <c r="I14" s="978"/>
      <c r="J14" s="1795" t="e">
        <f>#REF!</f>
        <v>#REF!</v>
      </c>
      <c r="K14" s="1839"/>
      <c r="L14" s="1797"/>
    </row>
    <row r="15" spans="1:15" s="870" customFormat="1" ht="27.95" customHeight="1" x14ac:dyDescent="0.25">
      <c r="A15" s="1880" t="s">
        <v>496</v>
      </c>
      <c r="B15" s="1742" t="s">
        <v>1569</v>
      </c>
      <c r="C15" s="992"/>
      <c r="D15" s="1863" t="s">
        <v>498</v>
      </c>
      <c r="E15" s="1838" t="e">
        <f>#REF!</f>
        <v>#REF!</v>
      </c>
      <c r="F15" s="1838"/>
      <c r="G15" s="1795"/>
      <c r="H15" s="978"/>
      <c r="I15" s="1839" t="e">
        <f>E15-E16</f>
        <v>#REF!</v>
      </c>
      <c r="J15" s="1839"/>
      <c r="K15" s="1796"/>
      <c r="L15" s="873"/>
    </row>
    <row r="16" spans="1:15" s="870" customFormat="1" ht="27.95" customHeight="1" x14ac:dyDescent="0.25">
      <c r="A16" s="1877"/>
      <c r="B16" s="1680"/>
      <c r="C16" s="993"/>
      <c r="D16" s="1867"/>
      <c r="E16" s="1838" t="e">
        <f>#REF!</f>
        <v>#REF!</v>
      </c>
      <c r="F16" s="1838"/>
      <c r="G16" s="1795"/>
      <c r="H16" s="978"/>
      <c r="I16" s="978"/>
      <c r="J16" s="1795" t="e">
        <f>#REF!</f>
        <v>#REF!</v>
      </c>
      <c r="K16" s="1839"/>
      <c r="L16" s="1797"/>
    </row>
    <row r="17" spans="1:12" s="870" customFormat="1" ht="27.95" customHeight="1" x14ac:dyDescent="0.25">
      <c r="A17" s="1880" t="s">
        <v>499</v>
      </c>
      <c r="B17" s="1742" t="s">
        <v>1570</v>
      </c>
      <c r="C17" s="992"/>
      <c r="D17" s="1863" t="s">
        <v>501</v>
      </c>
      <c r="E17" s="1838" t="e">
        <f>#REF!</f>
        <v>#REF!</v>
      </c>
      <c r="F17" s="1838"/>
      <c r="G17" s="1795"/>
      <c r="H17" s="978"/>
      <c r="I17" s="1839" t="e">
        <f>E17-E18</f>
        <v>#REF!</v>
      </c>
      <c r="J17" s="1839"/>
      <c r="K17" s="1796"/>
      <c r="L17" s="873"/>
    </row>
    <row r="18" spans="1:12" s="870" customFormat="1" ht="27.95" customHeight="1" x14ac:dyDescent="0.25">
      <c r="A18" s="1877"/>
      <c r="B18" s="1680"/>
      <c r="C18" s="993"/>
      <c r="D18" s="1867"/>
      <c r="E18" s="1838" t="e">
        <f>#REF!</f>
        <v>#REF!</v>
      </c>
      <c r="F18" s="1838"/>
      <c r="G18" s="1795"/>
      <c r="H18" s="978"/>
      <c r="I18" s="978"/>
      <c r="J18" s="1795" t="e">
        <f>#REF!</f>
        <v>#REF!</v>
      </c>
      <c r="K18" s="1839"/>
      <c r="L18" s="1797"/>
    </row>
    <row r="19" spans="1:12" s="870" customFormat="1" ht="27.95" customHeight="1" x14ac:dyDescent="0.25">
      <c r="A19" s="1880" t="s">
        <v>502</v>
      </c>
      <c r="B19" s="1742" t="s">
        <v>1571</v>
      </c>
      <c r="C19" s="992"/>
      <c r="D19" s="1863" t="s">
        <v>504</v>
      </c>
      <c r="E19" s="1838" t="e">
        <f>#REF!</f>
        <v>#REF!</v>
      </c>
      <c r="F19" s="1838"/>
      <c r="G19" s="1795"/>
      <c r="H19" s="978"/>
      <c r="I19" s="1839" t="e">
        <f>E19-E20</f>
        <v>#REF!</v>
      </c>
      <c r="J19" s="1839"/>
      <c r="K19" s="1796"/>
      <c r="L19" s="873"/>
    </row>
    <row r="20" spans="1:12" s="870" customFormat="1" ht="27.95" customHeight="1" x14ac:dyDescent="0.25">
      <c r="A20" s="1877"/>
      <c r="B20" s="1680"/>
      <c r="C20" s="993"/>
      <c r="D20" s="1867"/>
      <c r="E20" s="1838" t="e">
        <f>#REF!</f>
        <v>#REF!</v>
      </c>
      <c r="F20" s="1838"/>
      <c r="G20" s="1795"/>
      <c r="H20" s="978"/>
      <c r="I20" s="978"/>
      <c r="J20" s="1795" t="e">
        <f>#REF!</f>
        <v>#REF!</v>
      </c>
      <c r="K20" s="1839"/>
      <c r="L20" s="1797"/>
    </row>
    <row r="21" spans="1:12" s="870" customFormat="1" ht="27.95" customHeight="1" x14ac:dyDescent="0.25">
      <c r="A21" s="1880" t="s">
        <v>505</v>
      </c>
      <c r="B21" s="1742" t="s">
        <v>1572</v>
      </c>
      <c r="C21" s="992"/>
      <c r="D21" s="1863" t="s">
        <v>507</v>
      </c>
      <c r="E21" s="1838" t="e">
        <f>#REF!</f>
        <v>#REF!</v>
      </c>
      <c r="F21" s="1838"/>
      <c r="G21" s="1795"/>
      <c r="H21" s="978"/>
      <c r="I21" s="1839" t="e">
        <f>E21-E22</f>
        <v>#REF!</v>
      </c>
      <c r="J21" s="1839"/>
      <c r="K21" s="1796"/>
      <c r="L21" s="873"/>
    </row>
    <row r="22" spans="1:12" s="870" customFormat="1" ht="27.95" customHeight="1" x14ac:dyDescent="0.25">
      <c r="A22" s="1877"/>
      <c r="B22" s="1680"/>
      <c r="C22" s="993"/>
      <c r="D22" s="1867"/>
      <c r="E22" s="1838" t="e">
        <f>#REF!</f>
        <v>#REF!</v>
      </c>
      <c r="F22" s="1838"/>
      <c r="G22" s="1795"/>
      <c r="H22" s="978"/>
      <c r="I22" s="978"/>
      <c r="J22" s="1795" t="e">
        <f>#REF!</f>
        <v>#REF!</v>
      </c>
      <c r="K22" s="1839"/>
      <c r="L22" s="1797"/>
    </row>
    <row r="23" spans="1:12" s="870" customFormat="1" ht="27.95" customHeight="1" x14ac:dyDescent="0.25">
      <c r="A23" s="1880" t="s">
        <v>508</v>
      </c>
      <c r="B23" s="1742" t="s">
        <v>1573</v>
      </c>
      <c r="C23" s="992"/>
      <c r="D23" s="1863" t="s">
        <v>510</v>
      </c>
      <c r="E23" s="1838" t="e">
        <f>#REF!</f>
        <v>#REF!</v>
      </c>
      <c r="F23" s="1838"/>
      <c r="G23" s="1795"/>
      <c r="H23" s="978"/>
      <c r="I23" s="1839" t="e">
        <f>E23-E24</f>
        <v>#REF!</v>
      </c>
      <c r="J23" s="1839"/>
      <c r="K23" s="1796"/>
      <c r="L23" s="873"/>
    </row>
    <row r="24" spans="1:12" s="870" customFormat="1" ht="27.95" customHeight="1" x14ac:dyDescent="0.25">
      <c r="A24" s="1877"/>
      <c r="B24" s="1680"/>
      <c r="C24" s="993"/>
      <c r="D24" s="1867"/>
      <c r="E24" s="1838" t="e">
        <f>#REF!</f>
        <v>#REF!</v>
      </c>
      <c r="F24" s="1838"/>
      <c r="G24" s="1795"/>
      <c r="H24" s="978"/>
      <c r="I24" s="978"/>
      <c r="J24" s="1795" t="e">
        <f>#REF!</f>
        <v>#REF!</v>
      </c>
      <c r="K24" s="1839"/>
      <c r="L24" s="1797"/>
    </row>
    <row r="25" spans="1:12" s="870" customFormat="1" ht="27.95" customHeight="1" x14ac:dyDescent="0.25">
      <c r="A25" s="1880" t="s">
        <v>511</v>
      </c>
      <c r="B25" s="1742" t="s">
        <v>1574</v>
      </c>
      <c r="C25" s="992"/>
      <c r="D25" s="1863" t="s">
        <v>513</v>
      </c>
      <c r="E25" s="1838" t="e">
        <f>#REF!</f>
        <v>#REF!</v>
      </c>
      <c r="F25" s="1838"/>
      <c r="G25" s="1795"/>
      <c r="H25" s="978"/>
      <c r="I25" s="1839" t="e">
        <f>E25-E26</f>
        <v>#REF!</v>
      </c>
      <c r="J25" s="1839"/>
      <c r="K25" s="1796"/>
      <c r="L25" s="873"/>
    </row>
    <row r="26" spans="1:12" s="870" customFormat="1" ht="27.95" customHeight="1" x14ac:dyDescent="0.25">
      <c r="A26" s="1877"/>
      <c r="B26" s="1680"/>
      <c r="C26" s="993"/>
      <c r="D26" s="1867"/>
      <c r="E26" s="1838" t="e">
        <f>#REF!</f>
        <v>#REF!</v>
      </c>
      <c r="F26" s="1838"/>
      <c r="G26" s="1795"/>
      <c r="H26" s="978"/>
      <c r="I26" s="978"/>
      <c r="J26" s="1795" t="e">
        <f>#REF!</f>
        <v>#REF!</v>
      </c>
      <c r="K26" s="1839"/>
      <c r="L26" s="1797"/>
    </row>
    <row r="27" spans="1:12" s="872" customFormat="1" ht="27.95" customHeight="1" x14ac:dyDescent="0.25">
      <c r="A27" s="1883" t="s">
        <v>514</v>
      </c>
      <c r="B27" s="1786" t="s">
        <v>1575</v>
      </c>
      <c r="C27" s="995"/>
      <c r="D27" s="1870" t="s">
        <v>516</v>
      </c>
      <c r="E27" s="1845" t="e">
        <f>#REF!</f>
        <v>#REF!</v>
      </c>
      <c r="F27" s="1845"/>
      <c r="G27" s="1807"/>
      <c r="H27" s="988"/>
      <c r="I27" s="1846" t="e">
        <f>E27-E28</f>
        <v>#REF!</v>
      </c>
      <c r="J27" s="1846"/>
      <c r="K27" s="1808"/>
      <c r="L27" s="871"/>
    </row>
    <row r="28" spans="1:12" s="872" customFormat="1" ht="27.95" customHeight="1" x14ac:dyDescent="0.25">
      <c r="A28" s="1884"/>
      <c r="B28" s="1724"/>
      <c r="C28" s="996"/>
      <c r="D28" s="1871"/>
      <c r="E28" s="1845" t="e">
        <f>#REF!</f>
        <v>#REF!</v>
      </c>
      <c r="F28" s="1845"/>
      <c r="G28" s="1807"/>
      <c r="H28" s="988"/>
      <c r="I28" s="988"/>
      <c r="J28" s="1807" t="e">
        <f>#REF!</f>
        <v>#REF!</v>
      </c>
      <c r="K28" s="1846"/>
      <c r="L28" s="1809"/>
    </row>
    <row r="29" spans="1:12" s="870" customFormat="1" ht="27.95" customHeight="1" x14ac:dyDescent="0.25">
      <c r="A29" s="1881" t="s">
        <v>517</v>
      </c>
      <c r="B29" s="1742" t="s">
        <v>1576</v>
      </c>
      <c r="C29" s="992"/>
      <c r="D29" s="1863" t="s">
        <v>519</v>
      </c>
      <c r="E29" s="1838" t="e">
        <f>#REF!</f>
        <v>#REF!</v>
      </c>
      <c r="F29" s="1838"/>
      <c r="G29" s="1795"/>
      <c r="H29" s="978"/>
      <c r="I29" s="1839" t="e">
        <f>E29-E30</f>
        <v>#REF!</v>
      </c>
      <c r="J29" s="1839"/>
      <c r="K29" s="1796"/>
      <c r="L29" s="873"/>
    </row>
    <row r="30" spans="1:12" s="870" customFormat="1" ht="27.95" customHeight="1" x14ac:dyDescent="0.25">
      <c r="A30" s="1882"/>
      <c r="B30" s="1680"/>
      <c r="C30" s="993"/>
      <c r="D30" s="1867"/>
      <c r="E30" s="1838" t="e">
        <f>#REF!</f>
        <v>#REF!</v>
      </c>
      <c r="F30" s="1838"/>
      <c r="G30" s="1795"/>
      <c r="H30" s="978"/>
      <c r="I30" s="978"/>
      <c r="J30" s="1795" t="e">
        <f>#REF!</f>
        <v>#REF!</v>
      </c>
      <c r="K30" s="1839"/>
      <c r="L30" s="1797"/>
    </row>
    <row r="31" spans="1:12" s="870" customFormat="1" ht="27.95" customHeight="1" x14ac:dyDescent="0.25">
      <c r="A31" s="1880" t="s">
        <v>496</v>
      </c>
      <c r="B31" s="1742" t="s">
        <v>1577</v>
      </c>
      <c r="C31" s="992"/>
      <c r="D31" s="1863" t="s">
        <v>521</v>
      </c>
      <c r="E31" s="1838" t="e">
        <f>#REF!</f>
        <v>#REF!</v>
      </c>
      <c r="F31" s="1838"/>
      <c r="G31" s="1795"/>
      <c r="H31" s="978"/>
      <c r="I31" s="1839" t="e">
        <f>E31-E32</f>
        <v>#REF!</v>
      </c>
      <c r="J31" s="1839"/>
      <c r="K31" s="1796"/>
      <c r="L31" s="873"/>
    </row>
    <row r="32" spans="1:12" s="870" customFormat="1" ht="27.95" customHeight="1" x14ac:dyDescent="0.25">
      <c r="A32" s="1877"/>
      <c r="B32" s="1680"/>
      <c r="C32" s="993"/>
      <c r="D32" s="1867"/>
      <c r="E32" s="1838" t="e">
        <f>#REF!</f>
        <v>#REF!</v>
      </c>
      <c r="F32" s="1838"/>
      <c r="G32" s="1795"/>
      <c r="H32" s="978"/>
      <c r="I32" s="978"/>
      <c r="J32" s="1795" t="e">
        <f>#REF!</f>
        <v>#REF!</v>
      </c>
      <c r="K32" s="1839"/>
      <c r="L32" s="1797"/>
    </row>
    <row r="33" spans="1:12" ht="27.95" customHeight="1" x14ac:dyDescent="0.25">
      <c r="A33" s="1877" t="s">
        <v>499</v>
      </c>
      <c r="B33" s="1742" t="s">
        <v>1578</v>
      </c>
      <c r="C33" s="992"/>
      <c r="D33" s="1863" t="s">
        <v>523</v>
      </c>
      <c r="E33" s="1838" t="e">
        <f>#REF!</f>
        <v>#REF!</v>
      </c>
      <c r="F33" s="1838"/>
      <c r="G33" s="1795"/>
      <c r="H33" s="978"/>
      <c r="I33" s="1839" t="e">
        <f>E33-E34</f>
        <v>#REF!</v>
      </c>
      <c r="J33" s="1839"/>
      <c r="K33" s="1796"/>
      <c r="L33" s="873"/>
    </row>
    <row r="34" spans="1:12" ht="27.95" customHeight="1" thickBot="1" x14ac:dyDescent="0.3">
      <c r="A34" s="1852"/>
      <c r="B34" s="1879"/>
      <c r="C34" s="1001"/>
      <c r="D34" s="1864"/>
      <c r="E34" s="1856" t="e">
        <f>#REF!</f>
        <v>#REF!</v>
      </c>
      <c r="F34" s="1856"/>
      <c r="G34" s="1801"/>
      <c r="H34" s="977"/>
      <c r="I34" s="977"/>
      <c r="J34" s="1801" t="e">
        <f>#REF!</f>
        <v>#REF!</v>
      </c>
      <c r="K34" s="1857"/>
      <c r="L34" s="1803"/>
    </row>
    <row r="35" spans="1:12" ht="11.25" customHeight="1" x14ac:dyDescent="0.25">
      <c r="A35" s="1715" t="s">
        <v>1559</v>
      </c>
      <c r="B35" s="1717" t="s">
        <v>1560</v>
      </c>
      <c r="C35" s="980"/>
      <c r="D35" s="1850" t="s">
        <v>1561</v>
      </c>
      <c r="E35" s="1815" t="s">
        <v>1562</v>
      </c>
      <c r="F35" s="1816"/>
      <c r="G35" s="1816"/>
      <c r="H35" s="1816"/>
      <c r="I35" s="1816"/>
      <c r="J35" s="1817"/>
      <c r="K35" s="1606" t="s">
        <v>1540</v>
      </c>
      <c r="L35" s="1607"/>
    </row>
    <row r="36" spans="1:12" ht="11.25" customHeight="1" x14ac:dyDescent="0.25">
      <c r="A36" s="1716"/>
      <c r="B36" s="1718"/>
      <c r="C36" s="942"/>
      <c r="D36" s="1639"/>
      <c r="E36" s="1851">
        <v>1</v>
      </c>
      <c r="F36" s="1599" t="s">
        <v>1563</v>
      </c>
      <c r="G36" s="1616"/>
      <c r="H36" s="1009"/>
      <c r="I36" s="1787" t="s">
        <v>1142</v>
      </c>
      <c r="J36" s="1788"/>
      <c r="K36" s="1601"/>
      <c r="L36" s="1608"/>
    </row>
    <row r="37" spans="1:12" ht="12" customHeight="1" x14ac:dyDescent="0.25">
      <c r="A37" s="1667"/>
      <c r="B37" s="1666"/>
      <c r="C37" s="981"/>
      <c r="D37" s="1641"/>
      <c r="E37" s="1851"/>
      <c r="F37" s="1599" t="s">
        <v>1564</v>
      </c>
      <c r="G37" s="1616"/>
      <c r="H37" s="1009"/>
      <c r="I37" s="1789"/>
      <c r="J37" s="1790"/>
      <c r="K37" s="1599" t="s">
        <v>1140</v>
      </c>
      <c r="L37" s="1600"/>
    </row>
    <row r="38" spans="1:12" ht="27.95" customHeight="1" x14ac:dyDescent="0.25">
      <c r="A38" s="1833" t="s">
        <v>502</v>
      </c>
      <c r="B38" s="1742" t="s">
        <v>1579</v>
      </c>
      <c r="C38" s="992"/>
      <c r="D38" s="1863" t="s">
        <v>525</v>
      </c>
      <c r="E38" s="1838" t="e">
        <f>#REF!</f>
        <v>#REF!</v>
      </c>
      <c r="F38" s="1838"/>
      <c r="G38" s="1795"/>
      <c r="H38" s="998"/>
      <c r="I38" s="1795" t="e">
        <f>E38-E39</f>
        <v>#REF!</v>
      </c>
      <c r="J38" s="1839"/>
      <c r="K38" s="1796"/>
      <c r="L38" s="970"/>
    </row>
    <row r="39" spans="1:12" ht="27.95" customHeight="1" x14ac:dyDescent="0.25">
      <c r="A39" s="1833"/>
      <c r="B39" s="1680"/>
      <c r="C39" s="993"/>
      <c r="D39" s="1867"/>
      <c r="E39" s="1796" t="e">
        <f>#REF!</f>
        <v>#REF!</v>
      </c>
      <c r="F39" s="1838"/>
      <c r="G39" s="1795"/>
      <c r="H39" s="978"/>
      <c r="I39" s="983"/>
      <c r="J39" s="1795" t="e">
        <f>#REF!</f>
        <v>#REF!</v>
      </c>
      <c r="K39" s="1839"/>
      <c r="L39" s="1797"/>
    </row>
    <row r="40" spans="1:12" ht="27.95" customHeight="1" x14ac:dyDescent="0.25">
      <c r="A40" s="1877" t="s">
        <v>505</v>
      </c>
      <c r="B40" s="1742" t="s">
        <v>1580</v>
      </c>
      <c r="C40" s="992"/>
      <c r="D40" s="1863" t="s">
        <v>527</v>
      </c>
      <c r="E40" s="1796" t="e">
        <f>#REF!</f>
        <v>#REF!</v>
      </c>
      <c r="F40" s="1838"/>
      <c r="G40" s="1795"/>
      <c r="H40" s="984"/>
      <c r="I40" s="1795" t="e">
        <f>E40-E41</f>
        <v>#REF!</v>
      </c>
      <c r="J40" s="1839"/>
      <c r="K40" s="1796"/>
      <c r="L40" s="873"/>
    </row>
    <row r="41" spans="1:12" ht="27.95" customHeight="1" x14ac:dyDescent="0.25">
      <c r="A41" s="1833"/>
      <c r="B41" s="1680"/>
      <c r="C41" s="993"/>
      <c r="D41" s="1867"/>
      <c r="E41" s="1796" t="e">
        <f>#REF!</f>
        <v>#REF!</v>
      </c>
      <c r="F41" s="1838"/>
      <c r="G41" s="1795"/>
      <c r="H41" s="978"/>
      <c r="I41" s="983"/>
      <c r="J41" s="1795" t="e">
        <f>#REF!</f>
        <v>#REF!</v>
      </c>
      <c r="K41" s="1839"/>
      <c r="L41" s="1797"/>
    </row>
    <row r="42" spans="1:12" ht="27.95" customHeight="1" x14ac:dyDescent="0.25">
      <c r="A42" s="1877" t="s">
        <v>508</v>
      </c>
      <c r="B42" s="1742" t="s">
        <v>1581</v>
      </c>
      <c r="C42" s="992"/>
      <c r="D42" s="1863" t="s">
        <v>529</v>
      </c>
      <c r="E42" s="1796" t="e">
        <f>#REF!</f>
        <v>#REF!</v>
      </c>
      <c r="F42" s="1838"/>
      <c r="G42" s="1795"/>
      <c r="H42" s="984"/>
      <c r="I42" s="1795" t="e">
        <f>E42-E43</f>
        <v>#REF!</v>
      </c>
      <c r="J42" s="1839"/>
      <c r="K42" s="1796"/>
      <c r="L42" s="873"/>
    </row>
    <row r="43" spans="1:12" ht="27.95" customHeight="1" x14ac:dyDescent="0.25">
      <c r="A43" s="1833"/>
      <c r="B43" s="1680"/>
      <c r="C43" s="993"/>
      <c r="D43" s="1867"/>
      <c r="E43" s="1796" t="e">
        <f>#REF!</f>
        <v>#REF!</v>
      </c>
      <c r="F43" s="1838"/>
      <c r="G43" s="1795"/>
      <c r="H43" s="978"/>
      <c r="I43" s="983"/>
      <c r="J43" s="1795" t="e">
        <f>#REF!</f>
        <v>#REF!</v>
      </c>
      <c r="K43" s="1839"/>
      <c r="L43" s="1797"/>
    </row>
    <row r="44" spans="1:12" ht="27.95" customHeight="1" x14ac:dyDescent="0.25">
      <c r="A44" s="1877" t="s">
        <v>511</v>
      </c>
      <c r="B44" s="1742" t="s">
        <v>1582</v>
      </c>
      <c r="C44" s="992"/>
      <c r="D44" s="1863" t="s">
        <v>531</v>
      </c>
      <c r="E44" s="1796" t="e">
        <f>#REF!</f>
        <v>#REF!</v>
      </c>
      <c r="F44" s="1838"/>
      <c r="G44" s="1795"/>
      <c r="H44" s="984"/>
      <c r="I44" s="1795" t="e">
        <f>E44-E45</f>
        <v>#REF!</v>
      </c>
      <c r="J44" s="1839"/>
      <c r="K44" s="1796"/>
      <c r="L44" s="873"/>
    </row>
    <row r="45" spans="1:12" ht="27.95" customHeight="1" x14ac:dyDescent="0.25">
      <c r="A45" s="1833"/>
      <c r="B45" s="1680"/>
      <c r="C45" s="993"/>
      <c r="D45" s="1867"/>
      <c r="E45" s="1796" t="e">
        <f>#REF!</f>
        <v>#REF!</v>
      </c>
      <c r="F45" s="1838"/>
      <c r="G45" s="1795"/>
      <c r="H45" s="978"/>
      <c r="I45" s="983"/>
      <c r="J45" s="1795" t="e">
        <f>#REF!</f>
        <v>#REF!</v>
      </c>
      <c r="K45" s="1839"/>
      <c r="L45" s="1797"/>
    </row>
    <row r="46" spans="1:12" ht="27.95" customHeight="1" x14ac:dyDescent="0.25">
      <c r="A46" s="1877" t="s">
        <v>532</v>
      </c>
      <c r="B46" s="1742" t="s">
        <v>1583</v>
      </c>
      <c r="C46" s="992"/>
      <c r="D46" s="1863" t="s">
        <v>534</v>
      </c>
      <c r="E46" s="1796" t="e">
        <f>#REF!</f>
        <v>#REF!</v>
      </c>
      <c r="F46" s="1838"/>
      <c r="G46" s="1795"/>
      <c r="H46" s="984"/>
      <c r="I46" s="1795" t="e">
        <f>E46-E47</f>
        <v>#REF!</v>
      </c>
      <c r="J46" s="1839"/>
      <c r="K46" s="1796"/>
      <c r="L46" s="873"/>
    </row>
    <row r="47" spans="1:12" ht="27.95" customHeight="1" x14ac:dyDescent="0.25">
      <c r="A47" s="1833"/>
      <c r="B47" s="1680"/>
      <c r="C47" s="993"/>
      <c r="D47" s="1867"/>
      <c r="E47" s="1796" t="e">
        <f>#REF!</f>
        <v>#REF!</v>
      </c>
      <c r="F47" s="1838"/>
      <c r="G47" s="1795"/>
      <c r="H47" s="978"/>
      <c r="I47" s="983"/>
      <c r="J47" s="1795" t="e">
        <f>#REF!</f>
        <v>#REF!</v>
      </c>
      <c r="K47" s="1839"/>
      <c r="L47" s="1797"/>
    </row>
    <row r="48" spans="1:12" ht="27.95" customHeight="1" x14ac:dyDescent="0.25">
      <c r="A48" s="1877" t="s">
        <v>535</v>
      </c>
      <c r="B48" s="1742" t="s">
        <v>1584</v>
      </c>
      <c r="C48" s="992"/>
      <c r="D48" s="1863" t="s">
        <v>537</v>
      </c>
      <c r="E48" s="1796" t="e">
        <f>#REF!</f>
        <v>#REF!</v>
      </c>
      <c r="F48" s="1838"/>
      <c r="G48" s="1795"/>
      <c r="H48" s="984"/>
      <c r="I48" s="1795" t="e">
        <f>E48-E49</f>
        <v>#REF!</v>
      </c>
      <c r="J48" s="1839"/>
      <c r="K48" s="1796"/>
      <c r="L48" s="873"/>
    </row>
    <row r="49" spans="1:12" ht="27.95" customHeight="1" x14ac:dyDescent="0.25">
      <c r="A49" s="1833"/>
      <c r="B49" s="1680"/>
      <c r="C49" s="993"/>
      <c r="D49" s="1867"/>
      <c r="E49" s="1796" t="e">
        <f>#REF!</f>
        <v>#REF!</v>
      </c>
      <c r="F49" s="1838"/>
      <c r="G49" s="1795"/>
      <c r="H49" s="978"/>
      <c r="I49" s="983"/>
      <c r="J49" s="1795" t="e">
        <f>#REF!</f>
        <v>#REF!</v>
      </c>
      <c r="K49" s="1839"/>
      <c r="L49" s="1797"/>
    </row>
    <row r="50" spans="1:12" ht="27.95" customHeight="1" x14ac:dyDescent="0.25">
      <c r="A50" s="1878" t="s">
        <v>538</v>
      </c>
      <c r="B50" s="1791" t="s">
        <v>2049</v>
      </c>
      <c r="C50" s="896"/>
      <c r="D50" s="1870" t="s">
        <v>540</v>
      </c>
      <c r="E50" s="1845" t="e">
        <f>#REF!</f>
        <v>#REF!</v>
      </c>
      <c r="F50" s="1845"/>
      <c r="G50" s="1807"/>
      <c r="H50" s="987"/>
      <c r="I50" s="1807" t="e">
        <f>E50-E51</f>
        <v>#REF!</v>
      </c>
      <c r="J50" s="1846"/>
      <c r="K50" s="1808"/>
      <c r="L50" s="871"/>
    </row>
    <row r="51" spans="1:12" ht="27.95" customHeight="1" x14ac:dyDescent="0.25">
      <c r="A51" s="1840"/>
      <c r="B51" s="1677"/>
      <c r="C51" s="895"/>
      <c r="D51" s="1871"/>
      <c r="E51" s="1845" t="e">
        <f>#REF!</f>
        <v>#REF!</v>
      </c>
      <c r="F51" s="1845"/>
      <c r="G51" s="1807"/>
      <c r="H51" s="988"/>
      <c r="I51" s="986"/>
      <c r="J51" s="1807" t="e">
        <f>#REF!</f>
        <v>#REF!</v>
      </c>
      <c r="K51" s="1846"/>
      <c r="L51" s="1809"/>
    </row>
    <row r="52" spans="1:12" s="874" customFormat="1" ht="27.95" customHeight="1" x14ac:dyDescent="0.25">
      <c r="A52" s="1877" t="s">
        <v>541</v>
      </c>
      <c r="B52" s="1861" t="s">
        <v>1903</v>
      </c>
      <c r="C52" s="992"/>
      <c r="D52" s="1863" t="s">
        <v>543</v>
      </c>
      <c r="E52" s="1838" t="e">
        <f>#REF!</f>
        <v>#REF!</v>
      </c>
      <c r="F52" s="1838"/>
      <c r="G52" s="1795"/>
      <c r="H52" s="984"/>
      <c r="I52" s="1795" t="e">
        <f>E52-E53</f>
        <v>#REF!</v>
      </c>
      <c r="J52" s="1839"/>
      <c r="K52" s="1796"/>
      <c r="L52" s="873"/>
    </row>
    <row r="53" spans="1:12" s="874" customFormat="1" ht="27.95" customHeight="1" x14ac:dyDescent="0.25">
      <c r="A53" s="1833"/>
      <c r="B53" s="1818"/>
      <c r="C53" s="993"/>
      <c r="D53" s="1867"/>
      <c r="E53" s="1838" t="e">
        <f>#REF!</f>
        <v>#REF!</v>
      </c>
      <c r="F53" s="1838"/>
      <c r="G53" s="1795"/>
      <c r="H53" s="978"/>
      <c r="I53" s="983"/>
      <c r="J53" s="1795" t="e">
        <f>#REF!</f>
        <v>#REF!</v>
      </c>
      <c r="K53" s="1839"/>
      <c r="L53" s="1797"/>
    </row>
    <row r="54" spans="1:12" ht="27.95" customHeight="1" x14ac:dyDescent="0.25">
      <c r="A54" s="1877" t="s">
        <v>496</v>
      </c>
      <c r="B54" s="1861" t="s">
        <v>1904</v>
      </c>
      <c r="C54" s="992"/>
      <c r="D54" s="1863" t="s">
        <v>545</v>
      </c>
      <c r="E54" s="1838" t="e">
        <f>#REF!</f>
        <v>#REF!</v>
      </c>
      <c r="F54" s="1838"/>
      <c r="G54" s="1795"/>
      <c r="H54" s="984"/>
      <c r="I54" s="1795" t="e">
        <f>E54-E55</f>
        <v>#REF!</v>
      </c>
      <c r="J54" s="1839"/>
      <c r="K54" s="1796"/>
      <c r="L54" s="873"/>
    </row>
    <row r="55" spans="1:12" ht="27.95" customHeight="1" x14ac:dyDescent="0.25">
      <c r="A55" s="1833"/>
      <c r="B55" s="1818"/>
      <c r="C55" s="993"/>
      <c r="D55" s="1867"/>
      <c r="E55" s="1838" t="e">
        <f>#REF!</f>
        <v>#REF!</v>
      </c>
      <c r="F55" s="1838"/>
      <c r="G55" s="1795"/>
      <c r="H55" s="978"/>
      <c r="I55" s="983"/>
      <c r="J55" s="1795" t="e">
        <f>#REF!</f>
        <v>#REF!</v>
      </c>
      <c r="K55" s="1839"/>
      <c r="L55" s="1797"/>
    </row>
    <row r="56" spans="1:12" ht="27.95" customHeight="1" x14ac:dyDescent="0.25">
      <c r="A56" s="1877" t="s">
        <v>499</v>
      </c>
      <c r="B56" s="1861" t="s">
        <v>1905</v>
      </c>
      <c r="C56" s="992"/>
      <c r="D56" s="1863" t="s">
        <v>547</v>
      </c>
      <c r="E56" s="1838" t="e">
        <f>#REF!</f>
        <v>#REF!</v>
      </c>
      <c r="F56" s="1838"/>
      <c r="G56" s="1795"/>
      <c r="H56" s="984"/>
      <c r="I56" s="1795" t="e">
        <f>E56-E57</f>
        <v>#REF!</v>
      </c>
      <c r="J56" s="1839"/>
      <c r="K56" s="1796"/>
      <c r="L56" s="873"/>
    </row>
    <row r="57" spans="1:12" ht="27.95" customHeight="1" x14ac:dyDescent="0.25">
      <c r="A57" s="1833"/>
      <c r="B57" s="1818"/>
      <c r="C57" s="993"/>
      <c r="D57" s="1867"/>
      <c r="E57" s="1838" t="e">
        <f>#REF!</f>
        <v>#REF!</v>
      </c>
      <c r="F57" s="1838"/>
      <c r="G57" s="1795"/>
      <c r="H57" s="978"/>
      <c r="I57" s="983"/>
      <c r="J57" s="1795" t="e">
        <f>#REF!</f>
        <v>#REF!</v>
      </c>
      <c r="K57" s="1839"/>
      <c r="L57" s="1797"/>
    </row>
    <row r="58" spans="1:12" ht="27.95" customHeight="1" x14ac:dyDescent="0.25">
      <c r="A58" s="1877" t="s">
        <v>502</v>
      </c>
      <c r="B58" s="1861" t="s">
        <v>1906</v>
      </c>
      <c r="C58" s="992"/>
      <c r="D58" s="1863" t="s">
        <v>549</v>
      </c>
      <c r="E58" s="1838" t="e">
        <f>#REF!</f>
        <v>#REF!</v>
      </c>
      <c r="F58" s="1838"/>
      <c r="G58" s="1795"/>
      <c r="H58" s="984"/>
      <c r="I58" s="1795" t="e">
        <f>E58-E59</f>
        <v>#REF!</v>
      </c>
      <c r="J58" s="1839"/>
      <c r="K58" s="1796"/>
      <c r="L58" s="873"/>
    </row>
    <row r="59" spans="1:12" ht="27.95" customHeight="1" x14ac:dyDescent="0.25">
      <c r="A59" s="1833"/>
      <c r="B59" s="1818"/>
      <c r="C59" s="993"/>
      <c r="D59" s="1867"/>
      <c r="E59" s="1838" t="e">
        <f>#REF!</f>
        <v>#REF!</v>
      </c>
      <c r="F59" s="1838"/>
      <c r="G59" s="1795"/>
      <c r="H59" s="978"/>
      <c r="I59" s="983"/>
      <c r="J59" s="1795" t="e">
        <f>#REF!</f>
        <v>#REF!</v>
      </c>
      <c r="K59" s="1839"/>
      <c r="L59" s="1797"/>
    </row>
    <row r="60" spans="1:12" ht="27.95" customHeight="1" x14ac:dyDescent="0.25">
      <c r="A60" s="1877" t="s">
        <v>505</v>
      </c>
      <c r="B60" s="1861" t="s">
        <v>1907</v>
      </c>
      <c r="C60" s="992"/>
      <c r="D60" s="1863" t="s">
        <v>551</v>
      </c>
      <c r="E60" s="1838" t="e">
        <f>#REF!</f>
        <v>#REF!</v>
      </c>
      <c r="F60" s="1838"/>
      <c r="G60" s="1795"/>
      <c r="H60" s="984"/>
      <c r="I60" s="1795" t="e">
        <f>E60-E61</f>
        <v>#REF!</v>
      </c>
      <c r="J60" s="1839"/>
      <c r="K60" s="1796"/>
      <c r="L60" s="873"/>
    </row>
    <row r="61" spans="1:12" ht="27.95" customHeight="1" x14ac:dyDescent="0.25">
      <c r="A61" s="1833"/>
      <c r="B61" s="1818"/>
      <c r="C61" s="993"/>
      <c r="D61" s="1867"/>
      <c r="E61" s="1838" t="e">
        <f>#REF!</f>
        <v>#REF!</v>
      </c>
      <c r="F61" s="1838"/>
      <c r="G61" s="1795"/>
      <c r="H61" s="978"/>
      <c r="I61" s="983"/>
      <c r="J61" s="1795" t="e">
        <f>#REF!</f>
        <v>#REF!</v>
      </c>
      <c r="K61" s="1839"/>
      <c r="L61" s="1797"/>
    </row>
    <row r="62" spans="1:12" ht="27.95" customHeight="1" x14ac:dyDescent="0.25">
      <c r="A62" s="1877" t="s">
        <v>508</v>
      </c>
      <c r="B62" s="1861" t="s">
        <v>1908</v>
      </c>
      <c r="C62" s="992"/>
      <c r="D62" s="1863" t="s">
        <v>553</v>
      </c>
      <c r="E62" s="1838" t="e">
        <f>#REF!</f>
        <v>#REF!</v>
      </c>
      <c r="F62" s="1838"/>
      <c r="G62" s="1795"/>
      <c r="H62" s="984"/>
      <c r="I62" s="1795" t="e">
        <f>E62-E63</f>
        <v>#REF!</v>
      </c>
      <c r="J62" s="1839"/>
      <c r="K62" s="1796"/>
      <c r="L62" s="873"/>
    </row>
    <row r="63" spans="1:12" ht="27.95" customHeight="1" x14ac:dyDescent="0.25">
      <c r="A63" s="1833"/>
      <c r="B63" s="1818"/>
      <c r="C63" s="993"/>
      <c r="D63" s="1867"/>
      <c r="E63" s="1838" t="e">
        <f>#REF!</f>
        <v>#REF!</v>
      </c>
      <c r="F63" s="1838"/>
      <c r="G63" s="1795"/>
      <c r="H63" s="978"/>
      <c r="I63" s="983"/>
      <c r="J63" s="1795" t="e">
        <f>#REF!</f>
        <v>#REF!</v>
      </c>
      <c r="K63" s="1839"/>
      <c r="L63" s="1797"/>
    </row>
    <row r="64" spans="1:12" ht="27.95" customHeight="1" x14ac:dyDescent="0.25">
      <c r="A64" s="1833" t="s">
        <v>511</v>
      </c>
      <c r="B64" s="1861" t="s">
        <v>1909</v>
      </c>
      <c r="C64" s="992"/>
      <c r="D64" s="1863" t="s">
        <v>555</v>
      </c>
      <c r="E64" s="1838" t="e">
        <f>#REF!</f>
        <v>#REF!</v>
      </c>
      <c r="F64" s="1838"/>
      <c r="G64" s="1795"/>
      <c r="H64" s="984"/>
      <c r="I64" s="1795" t="e">
        <f>E64-E65</f>
        <v>#REF!</v>
      </c>
      <c r="J64" s="1839"/>
      <c r="K64" s="1796"/>
      <c r="L64" s="873"/>
    </row>
    <row r="65" spans="1:12" ht="27.95" customHeight="1" thickBot="1" x14ac:dyDescent="0.3">
      <c r="A65" s="1852"/>
      <c r="B65" s="1862"/>
      <c r="C65" s="1001"/>
      <c r="D65" s="1864"/>
      <c r="E65" s="1856" t="e">
        <f>#REF!</f>
        <v>#REF!</v>
      </c>
      <c r="F65" s="1856"/>
      <c r="G65" s="1801"/>
      <c r="H65" s="977"/>
      <c r="I65" s="985"/>
      <c r="J65" s="1801" t="e">
        <f>#REF!</f>
        <v>#REF!</v>
      </c>
      <c r="K65" s="1857"/>
      <c r="L65" s="1803"/>
    </row>
    <row r="66" spans="1:12" ht="11.25" customHeight="1" x14ac:dyDescent="0.25">
      <c r="A66" s="1715" t="s">
        <v>1559</v>
      </c>
      <c r="B66" s="1717" t="s">
        <v>1560</v>
      </c>
      <c r="C66" s="980"/>
      <c r="D66" s="1850" t="s">
        <v>1561</v>
      </c>
      <c r="E66" s="1815" t="s">
        <v>1562</v>
      </c>
      <c r="F66" s="1816"/>
      <c r="G66" s="1816"/>
      <c r="H66" s="1816"/>
      <c r="I66" s="1816"/>
      <c r="J66" s="1817"/>
      <c r="K66" s="1606" t="s">
        <v>1540</v>
      </c>
      <c r="L66" s="1607"/>
    </row>
    <row r="67" spans="1:12" ht="11.25" customHeight="1" x14ac:dyDescent="0.25">
      <c r="A67" s="1716"/>
      <c r="B67" s="1718"/>
      <c r="C67" s="942"/>
      <c r="D67" s="1639"/>
      <c r="E67" s="1851">
        <v>1</v>
      </c>
      <c r="F67" s="1599" t="s">
        <v>1563</v>
      </c>
      <c r="G67" s="1616"/>
      <c r="H67" s="1009"/>
      <c r="I67" s="1787" t="s">
        <v>1142</v>
      </c>
      <c r="J67" s="1788"/>
      <c r="K67" s="1601"/>
      <c r="L67" s="1608"/>
    </row>
    <row r="68" spans="1:12" ht="12" customHeight="1" x14ac:dyDescent="0.25">
      <c r="A68" s="1667"/>
      <c r="B68" s="1666"/>
      <c r="C68" s="981"/>
      <c r="D68" s="1641"/>
      <c r="E68" s="1851"/>
      <c r="F68" s="1599" t="s">
        <v>1564</v>
      </c>
      <c r="G68" s="1616"/>
      <c r="H68" s="1009"/>
      <c r="I68" s="1789"/>
      <c r="J68" s="1790"/>
      <c r="K68" s="1599" t="s">
        <v>1140</v>
      </c>
      <c r="L68" s="1600"/>
    </row>
    <row r="69" spans="1:12" ht="27.95" customHeight="1" x14ac:dyDescent="0.25">
      <c r="A69" s="1833" t="s">
        <v>532</v>
      </c>
      <c r="B69" s="1861" t="s">
        <v>1910</v>
      </c>
      <c r="C69" s="992"/>
      <c r="D69" s="1863" t="s">
        <v>557</v>
      </c>
      <c r="E69" s="1838" t="e">
        <f>#REF!</f>
        <v>#REF!</v>
      </c>
      <c r="F69" s="1838"/>
      <c r="G69" s="1795"/>
      <c r="H69" s="984"/>
      <c r="I69" s="1795" t="e">
        <f>E69-E70</f>
        <v>#REF!</v>
      </c>
      <c r="J69" s="1839"/>
      <c r="K69" s="1796"/>
      <c r="L69" s="873"/>
    </row>
    <row r="70" spans="1:12" ht="27.95" customHeight="1" x14ac:dyDescent="0.25">
      <c r="A70" s="1833"/>
      <c r="B70" s="1818"/>
      <c r="C70" s="993"/>
      <c r="D70" s="1867"/>
      <c r="E70" s="1838" t="e">
        <f>#REF!</f>
        <v>#REF!</v>
      </c>
      <c r="F70" s="1838"/>
      <c r="G70" s="1795"/>
      <c r="H70" s="978"/>
      <c r="I70" s="983"/>
      <c r="J70" s="1795" t="e">
        <f>#REF!</f>
        <v>#REF!</v>
      </c>
      <c r="K70" s="1839"/>
      <c r="L70" s="1797"/>
    </row>
    <row r="71" spans="1:12" ht="27.95" customHeight="1" x14ac:dyDescent="0.25">
      <c r="A71" s="1833" t="s">
        <v>535</v>
      </c>
      <c r="B71" s="1865" t="s">
        <v>1911</v>
      </c>
      <c r="C71" s="913"/>
      <c r="D71" s="1863" t="s">
        <v>560</v>
      </c>
      <c r="E71" s="1838" t="e">
        <f>#REF!</f>
        <v>#REF!</v>
      </c>
      <c r="F71" s="1838"/>
      <c r="G71" s="1795"/>
      <c r="H71" s="984"/>
      <c r="I71" s="1795" t="e">
        <f>E71-E72</f>
        <v>#REF!</v>
      </c>
      <c r="J71" s="1839"/>
      <c r="K71" s="1796"/>
      <c r="L71" s="873"/>
    </row>
    <row r="72" spans="1:12" ht="27.95" customHeight="1" x14ac:dyDescent="0.25">
      <c r="A72" s="1833"/>
      <c r="B72" s="1866"/>
      <c r="C72" s="914"/>
      <c r="D72" s="1867"/>
      <c r="E72" s="1838" t="e">
        <f>#REF!</f>
        <v>#REF!</v>
      </c>
      <c r="F72" s="1838"/>
      <c r="G72" s="1795"/>
      <c r="H72" s="978"/>
      <c r="I72" s="983"/>
      <c r="J72" s="1795" t="e">
        <f>#REF!</f>
        <v>#REF!</v>
      </c>
      <c r="K72" s="1839"/>
      <c r="L72" s="1797"/>
    </row>
    <row r="73" spans="1:12" s="874" customFormat="1" ht="27.95" customHeight="1" x14ac:dyDescent="0.25">
      <c r="A73" s="1833" t="s">
        <v>722</v>
      </c>
      <c r="B73" s="1865" t="s">
        <v>1912</v>
      </c>
      <c r="C73" s="913"/>
      <c r="D73" s="1863" t="s">
        <v>563</v>
      </c>
      <c r="E73" s="1838" t="e">
        <f>#REF!</f>
        <v>#REF!</v>
      </c>
      <c r="F73" s="1838"/>
      <c r="G73" s="1795"/>
      <c r="H73" s="984"/>
      <c r="I73" s="1795" t="e">
        <f>E73-E74</f>
        <v>#REF!</v>
      </c>
      <c r="J73" s="1839"/>
      <c r="K73" s="1796"/>
      <c r="L73" s="873"/>
    </row>
    <row r="74" spans="1:12" s="874" customFormat="1" ht="27.95" customHeight="1" x14ac:dyDescent="0.25">
      <c r="A74" s="1833"/>
      <c r="B74" s="1866"/>
      <c r="C74" s="914"/>
      <c r="D74" s="1867"/>
      <c r="E74" s="1838" t="e">
        <f>#REF!</f>
        <v>#REF!</v>
      </c>
      <c r="F74" s="1838"/>
      <c r="G74" s="1795"/>
      <c r="H74" s="978"/>
      <c r="I74" s="983"/>
      <c r="J74" s="1795" t="e">
        <f>#REF!</f>
        <v>#REF!</v>
      </c>
      <c r="K74" s="1839"/>
      <c r="L74" s="1797"/>
    </row>
    <row r="75" spans="1:12" s="874" customFormat="1" ht="27.95" customHeight="1" x14ac:dyDescent="0.25">
      <c r="A75" s="1833" t="s">
        <v>725</v>
      </c>
      <c r="B75" s="1861" t="s">
        <v>1913</v>
      </c>
      <c r="C75" s="992"/>
      <c r="D75" s="1863" t="s">
        <v>566</v>
      </c>
      <c r="E75" s="1838" t="e">
        <f>#REF!</f>
        <v>#REF!</v>
      </c>
      <c r="F75" s="1838"/>
      <c r="G75" s="1795"/>
      <c r="H75" s="984"/>
      <c r="I75" s="1795" t="e">
        <f>E75-E76</f>
        <v>#REF!</v>
      </c>
      <c r="J75" s="1839"/>
      <c r="K75" s="1796"/>
      <c r="L75" s="873"/>
    </row>
    <row r="76" spans="1:12" s="874" customFormat="1" ht="27.95" customHeight="1" x14ac:dyDescent="0.25">
      <c r="A76" s="1833"/>
      <c r="B76" s="1818"/>
      <c r="C76" s="993"/>
      <c r="D76" s="1867"/>
      <c r="E76" s="1838" t="e">
        <f>#REF!</f>
        <v>#REF!</v>
      </c>
      <c r="F76" s="1838"/>
      <c r="G76" s="1795"/>
      <c r="H76" s="978"/>
      <c r="I76" s="983"/>
      <c r="J76" s="1795" t="e">
        <f>#REF!</f>
        <v>#REF!</v>
      </c>
      <c r="K76" s="1839"/>
      <c r="L76" s="1797"/>
    </row>
    <row r="77" spans="1:12" ht="27.95" customHeight="1" x14ac:dyDescent="0.25">
      <c r="A77" s="1840" t="s">
        <v>558</v>
      </c>
      <c r="B77" s="1651" t="s">
        <v>2050</v>
      </c>
      <c r="C77" s="995"/>
      <c r="D77" s="1870" t="s">
        <v>568</v>
      </c>
      <c r="E77" s="1845" t="e">
        <f>#REF!</f>
        <v>#REF!</v>
      </c>
      <c r="F77" s="1845"/>
      <c r="G77" s="1807"/>
      <c r="H77" s="987"/>
      <c r="I77" s="1807" t="e">
        <f>E77-E78</f>
        <v>#REF!</v>
      </c>
      <c r="J77" s="1846"/>
      <c r="K77" s="1808"/>
      <c r="L77" s="871"/>
    </row>
    <row r="78" spans="1:12" ht="27.95" customHeight="1" x14ac:dyDescent="0.25">
      <c r="A78" s="1840"/>
      <c r="B78" s="1869"/>
      <c r="C78" s="996"/>
      <c r="D78" s="1871"/>
      <c r="E78" s="1845" t="e">
        <f>#REF!</f>
        <v>#REF!</v>
      </c>
      <c r="F78" s="1845"/>
      <c r="G78" s="1807"/>
      <c r="H78" s="988"/>
      <c r="I78" s="986"/>
      <c r="J78" s="1807" t="e">
        <f>#REF!</f>
        <v>#REF!</v>
      </c>
      <c r="K78" s="1846"/>
      <c r="L78" s="1809"/>
    </row>
    <row r="79" spans="1:12" ht="27.95" customHeight="1" x14ac:dyDescent="0.25">
      <c r="A79" s="1840" t="s">
        <v>561</v>
      </c>
      <c r="B79" s="1651" t="s">
        <v>2051</v>
      </c>
      <c r="C79" s="995"/>
      <c r="D79" s="1870" t="s">
        <v>570</v>
      </c>
      <c r="E79" s="1845" t="e">
        <f>#REF!</f>
        <v>#REF!</v>
      </c>
      <c r="F79" s="1845"/>
      <c r="G79" s="1807"/>
      <c r="H79" s="987"/>
      <c r="I79" s="1807" t="e">
        <f>E79-E80</f>
        <v>#REF!</v>
      </c>
      <c r="J79" s="1846"/>
      <c r="K79" s="1808"/>
      <c r="L79" s="871"/>
    </row>
    <row r="80" spans="1:12" ht="27.95" customHeight="1" x14ac:dyDescent="0.25">
      <c r="A80" s="1840"/>
      <c r="B80" s="1869"/>
      <c r="C80" s="996"/>
      <c r="D80" s="1871"/>
      <c r="E80" s="1845" t="e">
        <f>#REF!</f>
        <v>#REF!</v>
      </c>
      <c r="F80" s="1845"/>
      <c r="G80" s="1807"/>
      <c r="H80" s="988"/>
      <c r="I80" s="986"/>
      <c r="J80" s="1807" t="e">
        <f>#REF!</f>
        <v>#REF!</v>
      </c>
      <c r="K80" s="1846"/>
      <c r="L80" s="1809"/>
    </row>
    <row r="81" spans="1:14" ht="27.95" customHeight="1" x14ac:dyDescent="0.25">
      <c r="A81" s="1833" t="s">
        <v>564</v>
      </c>
      <c r="B81" s="1875" t="s">
        <v>2052</v>
      </c>
      <c r="C81" s="992"/>
      <c r="D81" s="1863" t="s">
        <v>572</v>
      </c>
      <c r="E81" s="1838" t="e">
        <f>#REF!</f>
        <v>#REF!</v>
      </c>
      <c r="F81" s="1838"/>
      <c r="G81" s="1795"/>
      <c r="H81" s="984"/>
      <c r="I81" s="1795" t="e">
        <f>E81-E82</f>
        <v>#REF!</v>
      </c>
      <c r="J81" s="1839"/>
      <c r="K81" s="1796"/>
      <c r="L81" s="873"/>
    </row>
    <row r="82" spans="1:14" ht="27.95" customHeight="1" x14ac:dyDescent="0.25">
      <c r="A82" s="1833"/>
      <c r="B82" s="1876"/>
      <c r="C82" s="993"/>
      <c r="D82" s="1867"/>
      <c r="E82" s="1838" t="e">
        <f>#REF!</f>
        <v>#REF!</v>
      </c>
      <c r="F82" s="1838"/>
      <c r="G82" s="1795"/>
      <c r="H82" s="978"/>
      <c r="I82" s="983"/>
      <c r="J82" s="1795" t="e">
        <f>#REF!</f>
        <v>#REF!</v>
      </c>
      <c r="K82" s="1839"/>
      <c r="L82" s="1797"/>
    </row>
    <row r="83" spans="1:14" ht="27.95" customHeight="1" x14ac:dyDescent="0.25">
      <c r="A83" s="1833" t="s">
        <v>496</v>
      </c>
      <c r="B83" s="1875" t="s">
        <v>2053</v>
      </c>
      <c r="C83" s="992"/>
      <c r="D83" s="1863" t="s">
        <v>574</v>
      </c>
      <c r="E83" s="1838" t="e">
        <f>#REF!</f>
        <v>#REF!</v>
      </c>
      <c r="F83" s="1838"/>
      <c r="G83" s="1795"/>
      <c r="H83" s="984"/>
      <c r="I83" s="1795" t="e">
        <f>E83-E84</f>
        <v>#REF!</v>
      </c>
      <c r="J83" s="1839"/>
      <c r="K83" s="1796"/>
      <c r="L83" s="873"/>
    </row>
    <row r="84" spans="1:14" ht="27.95" customHeight="1" x14ac:dyDescent="0.25">
      <c r="A84" s="1833"/>
      <c r="B84" s="1876"/>
      <c r="C84" s="993"/>
      <c r="D84" s="1867"/>
      <c r="E84" s="1838" t="e">
        <f>#REF!</f>
        <v>#REF!</v>
      </c>
      <c r="F84" s="1838"/>
      <c r="G84" s="1795"/>
      <c r="H84" s="978"/>
      <c r="I84" s="983"/>
      <c r="J84" s="1795" t="e">
        <f>#REF!</f>
        <v>#REF!</v>
      </c>
      <c r="K84" s="1839"/>
      <c r="L84" s="1797"/>
    </row>
    <row r="85" spans="1:14" ht="27.95" customHeight="1" x14ac:dyDescent="0.25">
      <c r="A85" s="1833" t="s">
        <v>499</v>
      </c>
      <c r="B85" s="1875" t="s">
        <v>2054</v>
      </c>
      <c r="C85" s="992"/>
      <c r="D85" s="1863" t="s">
        <v>576</v>
      </c>
      <c r="E85" s="1838" t="e">
        <f>#REF!</f>
        <v>#REF!</v>
      </c>
      <c r="F85" s="1838"/>
      <c r="G85" s="1795"/>
      <c r="H85" s="984"/>
      <c r="I85" s="1795" t="e">
        <f>E85-E86</f>
        <v>#REF!</v>
      </c>
      <c r="J85" s="1839"/>
      <c r="K85" s="1796"/>
      <c r="L85" s="873"/>
    </row>
    <row r="86" spans="1:14" ht="27.95" customHeight="1" x14ac:dyDescent="0.25">
      <c r="A86" s="1833"/>
      <c r="B86" s="1876"/>
      <c r="C86" s="993"/>
      <c r="D86" s="1867"/>
      <c r="E86" s="1838" t="e">
        <f>#REF!</f>
        <v>#REF!</v>
      </c>
      <c r="F86" s="1838"/>
      <c r="G86" s="1795"/>
      <c r="H86" s="978"/>
      <c r="I86" s="983"/>
      <c r="J86" s="1795" t="e">
        <f>#REF!</f>
        <v>#REF!</v>
      </c>
      <c r="K86" s="1839"/>
      <c r="L86" s="1797"/>
    </row>
    <row r="87" spans="1:14" ht="27.95" customHeight="1" x14ac:dyDescent="0.25">
      <c r="A87" s="1833" t="s">
        <v>502</v>
      </c>
      <c r="B87" s="1875" t="s">
        <v>2055</v>
      </c>
      <c r="C87" s="992"/>
      <c r="D87" s="1863" t="s">
        <v>579</v>
      </c>
      <c r="E87" s="1838" t="e">
        <f>#REF!</f>
        <v>#REF!</v>
      </c>
      <c r="F87" s="1838"/>
      <c r="G87" s="1795"/>
      <c r="H87" s="984"/>
      <c r="I87" s="1795" t="e">
        <f>E87-E88</f>
        <v>#REF!</v>
      </c>
      <c r="J87" s="1839"/>
      <c r="K87" s="1796"/>
      <c r="L87" s="873"/>
    </row>
    <row r="88" spans="1:14" ht="27.95" customHeight="1" x14ac:dyDescent="0.25">
      <c r="A88" s="1833"/>
      <c r="B88" s="1876"/>
      <c r="C88" s="993"/>
      <c r="D88" s="1867"/>
      <c r="E88" s="1838" t="e">
        <f>#REF!</f>
        <v>#REF!</v>
      </c>
      <c r="F88" s="1838"/>
      <c r="G88" s="1795"/>
      <c r="H88" s="978"/>
      <c r="I88" s="983"/>
      <c r="J88" s="1795" t="e">
        <f>#REF!</f>
        <v>#REF!</v>
      </c>
      <c r="K88" s="1839"/>
      <c r="L88" s="1797"/>
    </row>
    <row r="89" spans="1:14" s="874" customFormat="1" ht="27.95" customHeight="1" x14ac:dyDescent="0.25">
      <c r="A89" s="1833" t="s">
        <v>505</v>
      </c>
      <c r="B89" s="1875" t="s">
        <v>2056</v>
      </c>
      <c r="C89" s="992"/>
      <c r="D89" s="1863" t="s">
        <v>582</v>
      </c>
      <c r="E89" s="1838" t="e">
        <f>#REF!</f>
        <v>#REF!</v>
      </c>
      <c r="F89" s="1838"/>
      <c r="G89" s="1795"/>
      <c r="H89" s="984"/>
      <c r="I89" s="1795" t="e">
        <f>E89-E90</f>
        <v>#REF!</v>
      </c>
      <c r="J89" s="1839"/>
      <c r="K89" s="1796"/>
      <c r="L89" s="873"/>
    </row>
    <row r="90" spans="1:14" s="874" customFormat="1" ht="27.95" customHeight="1" x14ac:dyDescent="0.25">
      <c r="A90" s="1833"/>
      <c r="B90" s="1876"/>
      <c r="C90" s="993"/>
      <c r="D90" s="1867"/>
      <c r="E90" s="1838" t="e">
        <f>#REF!</f>
        <v>#REF!</v>
      </c>
      <c r="F90" s="1838"/>
      <c r="G90" s="1795"/>
      <c r="H90" s="978"/>
      <c r="I90" s="983"/>
      <c r="J90" s="1795" t="e">
        <f>#REF!</f>
        <v>#REF!</v>
      </c>
      <c r="K90" s="1839"/>
      <c r="L90" s="1797"/>
    </row>
    <row r="91" spans="1:14" s="874" customFormat="1" ht="27.95" customHeight="1" x14ac:dyDescent="0.25">
      <c r="A91" s="1833" t="s">
        <v>508</v>
      </c>
      <c r="B91" s="1875" t="s">
        <v>2057</v>
      </c>
      <c r="C91" s="992"/>
      <c r="D91" s="1863" t="s">
        <v>584</v>
      </c>
      <c r="E91" s="1838" t="e">
        <f>#REF!</f>
        <v>#REF!</v>
      </c>
      <c r="F91" s="1838"/>
      <c r="G91" s="1795"/>
      <c r="H91" s="984"/>
      <c r="I91" s="1795" t="e">
        <f>E91-E92</f>
        <v>#REF!</v>
      </c>
      <c r="J91" s="1839"/>
      <c r="K91" s="1796"/>
      <c r="L91" s="873"/>
    </row>
    <row r="92" spans="1:14" s="874" customFormat="1" ht="27.95" customHeight="1" x14ac:dyDescent="0.25">
      <c r="A92" s="1833"/>
      <c r="B92" s="1876"/>
      <c r="C92" s="993"/>
      <c r="D92" s="1867"/>
      <c r="E92" s="1838" t="e">
        <f>#REF!</f>
        <v>#REF!</v>
      </c>
      <c r="F92" s="1838"/>
      <c r="G92" s="1795"/>
      <c r="H92" s="978"/>
      <c r="I92" s="983"/>
      <c r="J92" s="1795" t="e">
        <f>#REF!</f>
        <v>#REF!</v>
      </c>
      <c r="K92" s="1839"/>
      <c r="L92" s="1797"/>
    </row>
    <row r="93" spans="1:14" ht="27.95" customHeight="1" x14ac:dyDescent="0.25">
      <c r="A93" s="1840" t="s">
        <v>577</v>
      </c>
      <c r="B93" s="1868" t="s">
        <v>2058</v>
      </c>
      <c r="C93" s="995"/>
      <c r="D93" s="1870" t="s">
        <v>586</v>
      </c>
      <c r="E93" s="1845" t="e">
        <f>#REF!</f>
        <v>#REF!</v>
      </c>
      <c r="F93" s="1845"/>
      <c r="G93" s="1807"/>
      <c r="H93" s="987"/>
      <c r="I93" s="1807" t="e">
        <f>E93-E94</f>
        <v>#REF!</v>
      </c>
      <c r="J93" s="1846"/>
      <c r="K93" s="1808"/>
      <c r="L93" s="871"/>
    </row>
    <row r="94" spans="1:14" ht="27.95" customHeight="1" x14ac:dyDescent="0.25">
      <c r="A94" s="1840"/>
      <c r="B94" s="1869"/>
      <c r="C94" s="915"/>
      <c r="D94" s="1871"/>
      <c r="E94" s="1845" t="e">
        <f>#REF!</f>
        <v>#REF!</v>
      </c>
      <c r="F94" s="1845"/>
      <c r="G94" s="1807"/>
      <c r="H94" s="988"/>
      <c r="I94" s="986"/>
      <c r="J94" s="1807" t="e">
        <f>#REF!</f>
        <v>#REF!</v>
      </c>
      <c r="K94" s="1846"/>
      <c r="L94" s="1809"/>
    </row>
    <row r="95" spans="1:14" ht="27.95" customHeight="1" x14ac:dyDescent="0.25">
      <c r="A95" s="1840" t="s">
        <v>580</v>
      </c>
      <c r="B95" s="1868" t="s">
        <v>2059</v>
      </c>
      <c r="C95" s="995"/>
      <c r="D95" s="1870" t="s">
        <v>588</v>
      </c>
      <c r="E95" s="1838" t="e">
        <f>#REF!</f>
        <v>#REF!</v>
      </c>
      <c r="F95" s="1838"/>
      <c r="G95" s="1795"/>
      <c r="H95" s="984"/>
      <c r="I95" s="1795" t="e">
        <f>E95-E96</f>
        <v>#REF!</v>
      </c>
      <c r="J95" s="1839"/>
      <c r="K95" s="1796"/>
      <c r="L95" s="873"/>
      <c r="N95" s="868" t="s">
        <v>1057</v>
      </c>
    </row>
    <row r="96" spans="1:14" ht="27.95" customHeight="1" thickBot="1" x14ac:dyDescent="0.3">
      <c r="A96" s="1872"/>
      <c r="B96" s="1873"/>
      <c r="C96" s="971"/>
      <c r="D96" s="1874"/>
      <c r="E96" s="1856" t="e">
        <f>#REF!</f>
        <v>#REF!</v>
      </c>
      <c r="F96" s="1856"/>
      <c r="G96" s="1801"/>
      <c r="H96" s="977"/>
      <c r="I96" s="985"/>
      <c r="J96" s="1801" t="e">
        <f>#REF!</f>
        <v>#REF!</v>
      </c>
      <c r="K96" s="1857"/>
      <c r="L96" s="1803"/>
    </row>
    <row r="97" spans="1:12" ht="11.25" customHeight="1" x14ac:dyDescent="0.25">
      <c r="A97" s="1715" t="s">
        <v>1559</v>
      </c>
      <c r="B97" s="1717" t="s">
        <v>1560</v>
      </c>
      <c r="C97" s="980"/>
      <c r="D97" s="1850" t="s">
        <v>1561</v>
      </c>
      <c r="E97" s="1815" t="s">
        <v>1562</v>
      </c>
      <c r="F97" s="1816"/>
      <c r="G97" s="1816"/>
      <c r="H97" s="1816"/>
      <c r="I97" s="1816"/>
      <c r="J97" s="1817"/>
      <c r="K97" s="1606" t="s">
        <v>1540</v>
      </c>
      <c r="L97" s="1607"/>
    </row>
    <row r="98" spans="1:12" ht="11.25" customHeight="1" x14ac:dyDescent="0.25">
      <c r="A98" s="1716"/>
      <c r="B98" s="1718"/>
      <c r="C98" s="942"/>
      <c r="D98" s="1639"/>
      <c r="E98" s="1851">
        <v>1</v>
      </c>
      <c r="F98" s="1599" t="s">
        <v>1563</v>
      </c>
      <c r="G98" s="1616"/>
      <c r="H98" s="1009"/>
      <c r="I98" s="1787" t="s">
        <v>1142</v>
      </c>
      <c r="J98" s="1788"/>
      <c r="K98" s="1601"/>
      <c r="L98" s="1608"/>
    </row>
    <row r="99" spans="1:12" ht="12" customHeight="1" x14ac:dyDescent="0.25">
      <c r="A99" s="1667"/>
      <c r="B99" s="1666"/>
      <c r="C99" s="981"/>
      <c r="D99" s="1641"/>
      <c r="E99" s="1851"/>
      <c r="F99" s="1599" t="s">
        <v>1564</v>
      </c>
      <c r="G99" s="1616"/>
      <c r="H99" s="1009"/>
      <c r="I99" s="1789"/>
      <c r="J99" s="1790"/>
      <c r="K99" s="1599" t="s">
        <v>1140</v>
      </c>
      <c r="L99" s="1600"/>
    </row>
    <row r="100" spans="1:12" ht="27.95" customHeight="1" x14ac:dyDescent="0.25">
      <c r="A100" s="1833" t="s">
        <v>1844</v>
      </c>
      <c r="B100" s="1861" t="s">
        <v>1914</v>
      </c>
      <c r="C100" s="917"/>
      <c r="D100" s="1863" t="s">
        <v>590</v>
      </c>
      <c r="E100" s="1838" t="e">
        <f>#REF!</f>
        <v>#REF!</v>
      </c>
      <c r="F100" s="1838"/>
      <c r="G100" s="1795"/>
      <c r="H100" s="984"/>
      <c r="I100" s="1795" t="e">
        <f>E100-E101</f>
        <v>#REF!</v>
      </c>
      <c r="J100" s="1839"/>
      <c r="K100" s="1796"/>
      <c r="L100" s="873"/>
    </row>
    <row r="101" spans="1:12" ht="27.95" customHeight="1" x14ac:dyDescent="0.25">
      <c r="A101" s="1833"/>
      <c r="B101" s="1818"/>
      <c r="C101" s="897"/>
      <c r="D101" s="1867"/>
      <c r="E101" s="1838" t="e">
        <f>#REF!</f>
        <v>#REF!</v>
      </c>
      <c r="F101" s="1838"/>
      <c r="G101" s="1795"/>
      <c r="H101" s="978"/>
      <c r="I101" s="983"/>
      <c r="J101" s="1795" t="e">
        <f>#REF!</f>
        <v>#REF!</v>
      </c>
      <c r="K101" s="1839"/>
      <c r="L101" s="1797"/>
    </row>
    <row r="102" spans="1:12" ht="27.95" customHeight="1" x14ac:dyDescent="0.25">
      <c r="A102" s="1833" t="s">
        <v>1845</v>
      </c>
      <c r="B102" s="1861" t="s">
        <v>1915</v>
      </c>
      <c r="C102" s="992"/>
      <c r="D102" s="1863" t="s">
        <v>592</v>
      </c>
      <c r="E102" s="1838" t="e">
        <f>#REF!</f>
        <v>#REF!</v>
      </c>
      <c r="F102" s="1838"/>
      <c r="G102" s="1795"/>
      <c r="H102" s="984"/>
      <c r="I102" s="1795" t="e">
        <f>E102-E103</f>
        <v>#REF!</v>
      </c>
      <c r="J102" s="1839"/>
      <c r="K102" s="1796"/>
      <c r="L102" s="873"/>
    </row>
    <row r="103" spans="1:12" ht="27.95" customHeight="1" x14ac:dyDescent="0.25">
      <c r="A103" s="1833"/>
      <c r="B103" s="1818"/>
      <c r="C103" s="993"/>
      <c r="D103" s="1867"/>
      <c r="E103" s="1838" t="e">
        <f>#REF!</f>
        <v>#REF!</v>
      </c>
      <c r="F103" s="1838"/>
      <c r="G103" s="1795"/>
      <c r="H103" s="978"/>
      <c r="I103" s="983"/>
      <c r="J103" s="1795" t="e">
        <f>#REF!</f>
        <v>#REF!</v>
      </c>
      <c r="K103" s="1839"/>
      <c r="L103" s="1797"/>
    </row>
    <row r="104" spans="1:12" ht="27.95" customHeight="1" x14ac:dyDescent="0.25">
      <c r="A104" s="1833" t="s">
        <v>1846</v>
      </c>
      <c r="B104" s="1861" t="s">
        <v>1916</v>
      </c>
      <c r="C104" s="992"/>
      <c r="D104" s="1863" t="s">
        <v>594</v>
      </c>
      <c r="E104" s="1838" t="e">
        <f>#REF!</f>
        <v>#REF!</v>
      </c>
      <c r="F104" s="1838"/>
      <c r="G104" s="1795"/>
      <c r="H104" s="984"/>
      <c r="I104" s="1795" t="e">
        <f>E104-E105</f>
        <v>#REF!</v>
      </c>
      <c r="J104" s="1839"/>
      <c r="K104" s="1796"/>
      <c r="L104" s="873"/>
    </row>
    <row r="105" spans="1:12" ht="27.95" customHeight="1" x14ac:dyDescent="0.25">
      <c r="A105" s="1833"/>
      <c r="B105" s="1818"/>
      <c r="C105" s="993"/>
      <c r="D105" s="1867"/>
      <c r="E105" s="1838" t="e">
        <f>#REF!</f>
        <v>#REF!</v>
      </c>
      <c r="F105" s="1838"/>
      <c r="G105" s="1795"/>
      <c r="H105" s="978"/>
      <c r="I105" s="983"/>
      <c r="J105" s="1795" t="e">
        <f>#REF!</f>
        <v>#REF!</v>
      </c>
      <c r="K105" s="1839"/>
      <c r="L105" s="1797"/>
    </row>
    <row r="106" spans="1:12" ht="27.95" customHeight="1" x14ac:dyDescent="0.25">
      <c r="A106" s="1833" t="s">
        <v>496</v>
      </c>
      <c r="B106" s="1865" t="s">
        <v>1084</v>
      </c>
      <c r="C106" s="913"/>
      <c r="D106" s="1863" t="s">
        <v>597</v>
      </c>
      <c r="E106" s="1838" t="e">
        <f>#REF!</f>
        <v>#REF!</v>
      </c>
      <c r="F106" s="1838"/>
      <c r="G106" s="1795"/>
      <c r="H106" s="984"/>
      <c r="I106" s="1795" t="e">
        <f>E106-E107</f>
        <v>#REF!</v>
      </c>
      <c r="J106" s="1839"/>
      <c r="K106" s="1796"/>
      <c r="L106" s="873"/>
    </row>
    <row r="107" spans="1:12" ht="27.95" customHeight="1" x14ac:dyDescent="0.25">
      <c r="A107" s="1833"/>
      <c r="B107" s="1866"/>
      <c r="C107" s="914"/>
      <c r="D107" s="1867"/>
      <c r="E107" s="1838" t="e">
        <f>#REF!</f>
        <v>#REF!</v>
      </c>
      <c r="F107" s="1838"/>
      <c r="G107" s="1795"/>
      <c r="H107" s="978"/>
      <c r="I107" s="983"/>
      <c r="J107" s="1795" t="e">
        <f>#REF!</f>
        <v>#REF!</v>
      </c>
      <c r="K107" s="1839"/>
      <c r="L107" s="1797"/>
    </row>
    <row r="108" spans="1:12" s="874" customFormat="1" ht="27.95" customHeight="1" x14ac:dyDescent="0.25">
      <c r="A108" s="1833" t="s">
        <v>499</v>
      </c>
      <c r="B108" s="1861" t="s">
        <v>1917</v>
      </c>
      <c r="C108" s="992"/>
      <c r="D108" s="1863" t="s">
        <v>600</v>
      </c>
      <c r="E108" s="1838" t="e">
        <f>#REF!</f>
        <v>#REF!</v>
      </c>
      <c r="F108" s="1838"/>
      <c r="G108" s="1795"/>
      <c r="H108" s="984"/>
      <c r="I108" s="1795" t="e">
        <f>E108-E109</f>
        <v>#REF!</v>
      </c>
      <c r="J108" s="1839"/>
      <c r="K108" s="1796"/>
      <c r="L108" s="873"/>
    </row>
    <row r="109" spans="1:12" s="874" customFormat="1" ht="27.95" customHeight="1" x14ac:dyDescent="0.25">
      <c r="A109" s="1833"/>
      <c r="B109" s="1818"/>
      <c r="C109" s="993"/>
      <c r="D109" s="1867"/>
      <c r="E109" s="1838" t="e">
        <f>#REF!</f>
        <v>#REF!</v>
      </c>
      <c r="F109" s="1838"/>
      <c r="G109" s="1795"/>
      <c r="H109" s="978"/>
      <c r="I109" s="983"/>
      <c r="J109" s="1795" t="e">
        <f>#REF!</f>
        <v>#REF!</v>
      </c>
      <c r="K109" s="1839"/>
      <c r="L109" s="1797"/>
    </row>
    <row r="110" spans="1:12" s="874" customFormat="1" ht="27.95" customHeight="1" x14ac:dyDescent="0.25">
      <c r="A110" s="1833" t="s">
        <v>502</v>
      </c>
      <c r="B110" s="1861" t="s">
        <v>1918</v>
      </c>
      <c r="C110" s="992"/>
      <c r="D110" s="1863" t="s">
        <v>601</v>
      </c>
      <c r="E110" s="1838" t="e">
        <f>#REF!</f>
        <v>#REF!</v>
      </c>
      <c r="F110" s="1838"/>
      <c r="G110" s="1795"/>
      <c r="H110" s="984"/>
      <c r="I110" s="1795" t="e">
        <f>E110-E111</f>
        <v>#REF!</v>
      </c>
      <c r="J110" s="1839"/>
      <c r="K110" s="1796"/>
      <c r="L110" s="873"/>
    </row>
    <row r="111" spans="1:12" s="874" customFormat="1" ht="27.95" customHeight="1" x14ac:dyDescent="0.25">
      <c r="A111" s="1833"/>
      <c r="B111" s="1818"/>
      <c r="C111" s="993"/>
      <c r="D111" s="1867"/>
      <c r="E111" s="1838" t="e">
        <f>#REF!</f>
        <v>#REF!</v>
      </c>
      <c r="F111" s="1838"/>
      <c r="G111" s="1795"/>
      <c r="H111" s="978"/>
      <c r="I111" s="983"/>
      <c r="J111" s="1795" t="e">
        <f>#REF!</f>
        <v>#REF!</v>
      </c>
      <c r="K111" s="1839"/>
      <c r="L111" s="1797"/>
    </row>
    <row r="112" spans="1:12" ht="27.95" customHeight="1" x14ac:dyDescent="0.25">
      <c r="A112" s="1833" t="s">
        <v>505</v>
      </c>
      <c r="B112" s="1861" t="s">
        <v>1919</v>
      </c>
      <c r="C112" s="992"/>
      <c r="D112" s="1863" t="s">
        <v>603</v>
      </c>
      <c r="E112" s="1838" t="e">
        <f>#REF!</f>
        <v>#REF!</v>
      </c>
      <c r="F112" s="1838"/>
      <c r="G112" s="1795"/>
      <c r="H112" s="984"/>
      <c r="I112" s="1795" t="e">
        <f>E112-E113</f>
        <v>#REF!</v>
      </c>
      <c r="J112" s="1839"/>
      <c r="K112" s="1796"/>
      <c r="L112" s="873"/>
    </row>
    <row r="113" spans="1:12" ht="27.95" customHeight="1" x14ac:dyDescent="0.25">
      <c r="A113" s="1833"/>
      <c r="B113" s="1818"/>
      <c r="C113" s="993"/>
      <c r="D113" s="1867"/>
      <c r="E113" s="1838" t="e">
        <f>#REF!</f>
        <v>#REF!</v>
      </c>
      <c r="F113" s="1838"/>
      <c r="G113" s="1795"/>
      <c r="H113" s="978"/>
      <c r="I113" s="983"/>
      <c r="J113" s="1795" t="e">
        <f>#REF!</f>
        <v>#REF!</v>
      </c>
      <c r="K113" s="1839"/>
      <c r="L113" s="1797"/>
    </row>
    <row r="114" spans="1:12" ht="27.95" customHeight="1" x14ac:dyDescent="0.25">
      <c r="A114" s="1833" t="s">
        <v>508</v>
      </c>
      <c r="B114" s="1861" t="s">
        <v>1920</v>
      </c>
      <c r="C114" s="992"/>
      <c r="D114" s="1863" t="s">
        <v>604</v>
      </c>
      <c r="E114" s="1838" t="e">
        <f>#REF!</f>
        <v>#REF!</v>
      </c>
      <c r="F114" s="1838"/>
      <c r="G114" s="1795"/>
      <c r="H114" s="984"/>
      <c r="I114" s="1795" t="e">
        <f>E114-E115</f>
        <v>#REF!</v>
      </c>
      <c r="J114" s="1839"/>
      <c r="K114" s="1796"/>
      <c r="L114" s="873"/>
    </row>
    <row r="115" spans="1:12" ht="27.95" customHeight="1" x14ac:dyDescent="0.25">
      <c r="A115" s="1833"/>
      <c r="B115" s="1818"/>
      <c r="C115" s="993"/>
      <c r="D115" s="1867"/>
      <c r="E115" s="1838" t="e">
        <f>#REF!</f>
        <v>#REF!</v>
      </c>
      <c r="F115" s="1838"/>
      <c r="G115" s="1795"/>
      <c r="H115" s="978"/>
      <c r="I115" s="983"/>
      <c r="J115" s="1795" t="e">
        <f>#REF!</f>
        <v>#REF!</v>
      </c>
      <c r="K115" s="1839"/>
      <c r="L115" s="1797"/>
    </row>
    <row r="116" spans="1:12" ht="27.95" customHeight="1" x14ac:dyDescent="0.25">
      <c r="A116" s="1833" t="s">
        <v>511</v>
      </c>
      <c r="B116" s="1861" t="s">
        <v>1921</v>
      </c>
      <c r="C116" s="992"/>
      <c r="D116" s="1863" t="s">
        <v>606</v>
      </c>
      <c r="E116" s="1838" t="e">
        <f>#REF!</f>
        <v>#REF!</v>
      </c>
      <c r="F116" s="1838"/>
      <c r="G116" s="1795"/>
      <c r="H116" s="984"/>
      <c r="I116" s="1795" t="e">
        <f>E116-E117</f>
        <v>#REF!</v>
      </c>
      <c r="J116" s="1839"/>
      <c r="K116" s="1796"/>
      <c r="L116" s="873"/>
    </row>
    <row r="117" spans="1:12" ht="27.95" customHeight="1" x14ac:dyDescent="0.25">
      <c r="A117" s="1833"/>
      <c r="B117" s="1818"/>
      <c r="C117" s="993"/>
      <c r="D117" s="1867"/>
      <c r="E117" s="1838" t="e">
        <f>#REF!</f>
        <v>#REF!</v>
      </c>
      <c r="F117" s="1838"/>
      <c r="G117" s="1795"/>
      <c r="H117" s="978"/>
      <c r="I117" s="983"/>
      <c r="J117" s="1795" t="e">
        <f>#REF!</f>
        <v>#REF!</v>
      </c>
      <c r="K117" s="1839"/>
      <c r="L117" s="1797"/>
    </row>
    <row r="118" spans="1:12" ht="27.95" customHeight="1" x14ac:dyDescent="0.25">
      <c r="A118" s="1833" t="s">
        <v>532</v>
      </c>
      <c r="B118" s="1861" t="s">
        <v>1922</v>
      </c>
      <c r="C118" s="992"/>
      <c r="D118" s="1863" t="s">
        <v>608</v>
      </c>
      <c r="E118" s="1838" t="e">
        <f>#REF!</f>
        <v>#REF!</v>
      </c>
      <c r="F118" s="1838"/>
      <c r="G118" s="1795"/>
      <c r="H118" s="984"/>
      <c r="I118" s="1795" t="e">
        <f>E118-E119</f>
        <v>#REF!</v>
      </c>
      <c r="J118" s="1839"/>
      <c r="K118" s="1796"/>
      <c r="L118" s="873"/>
    </row>
    <row r="119" spans="1:12" ht="27.95" customHeight="1" x14ac:dyDescent="0.25">
      <c r="A119" s="1833"/>
      <c r="B119" s="1818"/>
      <c r="C119" s="993"/>
      <c r="D119" s="1867"/>
      <c r="E119" s="1838" t="e">
        <f>#REF!</f>
        <v>#REF!</v>
      </c>
      <c r="F119" s="1838"/>
      <c r="G119" s="1795"/>
      <c r="H119" s="978"/>
      <c r="I119" s="983"/>
      <c r="J119" s="1795" t="e">
        <f>#REF!</f>
        <v>#REF!</v>
      </c>
      <c r="K119" s="1839"/>
      <c r="L119" s="1797"/>
    </row>
    <row r="120" spans="1:12" ht="27.95" customHeight="1" x14ac:dyDescent="0.25">
      <c r="A120" s="1840" t="s">
        <v>595</v>
      </c>
      <c r="B120" s="1651" t="s">
        <v>2060</v>
      </c>
      <c r="C120" s="995"/>
      <c r="D120" s="1870" t="s">
        <v>610</v>
      </c>
      <c r="E120" s="1845" t="e">
        <f>#REF!</f>
        <v>#REF!</v>
      </c>
      <c r="F120" s="1845"/>
      <c r="G120" s="1807"/>
      <c r="H120" s="987"/>
      <c r="I120" s="1807" t="e">
        <f>E120-E121</f>
        <v>#REF!</v>
      </c>
      <c r="J120" s="1846"/>
      <c r="K120" s="1808"/>
      <c r="L120" s="871"/>
    </row>
    <row r="121" spans="1:12" ht="27.95" customHeight="1" x14ac:dyDescent="0.25">
      <c r="A121" s="1840"/>
      <c r="B121" s="1869"/>
      <c r="C121" s="996"/>
      <c r="D121" s="1871"/>
      <c r="E121" s="1845" t="e">
        <f>#REF!</f>
        <v>#REF!</v>
      </c>
      <c r="F121" s="1845"/>
      <c r="G121" s="1807"/>
      <c r="H121" s="988"/>
      <c r="I121" s="986"/>
      <c r="J121" s="1807" t="e">
        <f>#REF!</f>
        <v>#REF!</v>
      </c>
      <c r="K121" s="1846"/>
      <c r="L121" s="1809"/>
    </row>
    <row r="122" spans="1:12" ht="27.95" customHeight="1" x14ac:dyDescent="0.25">
      <c r="A122" s="1840" t="s">
        <v>598</v>
      </c>
      <c r="B122" s="1868" t="s">
        <v>2061</v>
      </c>
      <c r="C122" s="995"/>
      <c r="D122" s="1870" t="s">
        <v>612</v>
      </c>
      <c r="E122" s="1838" t="e">
        <f>#REF!</f>
        <v>#REF!</v>
      </c>
      <c r="F122" s="1838"/>
      <c r="G122" s="1795"/>
      <c r="H122" s="984"/>
      <c r="I122" s="1795" t="e">
        <f>E122-E123</f>
        <v>#REF!</v>
      </c>
      <c r="J122" s="1839"/>
      <c r="K122" s="1796"/>
      <c r="L122" s="873"/>
    </row>
    <row r="123" spans="1:12" ht="27.95" customHeight="1" x14ac:dyDescent="0.25">
      <c r="A123" s="1840"/>
      <c r="B123" s="1869"/>
      <c r="C123" s="996"/>
      <c r="D123" s="1871"/>
      <c r="E123" s="1838" t="e">
        <f>#REF!</f>
        <v>#REF!</v>
      </c>
      <c r="F123" s="1838"/>
      <c r="G123" s="1795"/>
      <c r="H123" s="978"/>
      <c r="I123" s="983"/>
      <c r="J123" s="1795" t="e">
        <f>#REF!</f>
        <v>#REF!</v>
      </c>
      <c r="K123" s="1839"/>
      <c r="L123" s="1797"/>
    </row>
    <row r="124" spans="1:12" ht="27.95" customHeight="1" x14ac:dyDescent="0.25">
      <c r="A124" s="1833" t="s">
        <v>1844</v>
      </c>
      <c r="B124" s="1865" t="s">
        <v>1923</v>
      </c>
      <c r="C124" s="913"/>
      <c r="D124" s="1863" t="s">
        <v>615</v>
      </c>
      <c r="E124" s="1838" t="e">
        <f>#REF!</f>
        <v>#REF!</v>
      </c>
      <c r="F124" s="1838"/>
      <c r="G124" s="1795"/>
      <c r="H124" s="984"/>
      <c r="I124" s="1795" t="e">
        <f>E124-E125</f>
        <v>#REF!</v>
      </c>
      <c r="J124" s="1839"/>
      <c r="K124" s="1796"/>
      <c r="L124" s="873"/>
    </row>
    <row r="125" spans="1:12" ht="27.95" customHeight="1" x14ac:dyDescent="0.25">
      <c r="A125" s="1833"/>
      <c r="B125" s="1866"/>
      <c r="C125" s="914"/>
      <c r="D125" s="1867"/>
      <c r="E125" s="1838" t="e">
        <f>#REF!</f>
        <v>#REF!</v>
      </c>
      <c r="F125" s="1838"/>
      <c r="G125" s="1795"/>
      <c r="H125" s="978"/>
      <c r="I125" s="983"/>
      <c r="J125" s="1795" t="e">
        <f>#REF!</f>
        <v>#REF!</v>
      </c>
      <c r="K125" s="1839"/>
      <c r="L125" s="1797"/>
    </row>
    <row r="126" spans="1:12" s="874" customFormat="1" ht="27.95" customHeight="1" x14ac:dyDescent="0.25">
      <c r="A126" s="1833" t="s">
        <v>1845</v>
      </c>
      <c r="B126" s="1861" t="s">
        <v>1924</v>
      </c>
      <c r="C126" s="992"/>
      <c r="D126" s="1863" t="s">
        <v>618</v>
      </c>
      <c r="E126" s="1838" t="e">
        <f>#REF!</f>
        <v>#REF!</v>
      </c>
      <c r="F126" s="1838"/>
      <c r="G126" s="1795"/>
      <c r="H126" s="984"/>
      <c r="I126" s="1795" t="e">
        <f>E126-E127</f>
        <v>#REF!</v>
      </c>
      <c r="J126" s="1839"/>
      <c r="K126" s="1796"/>
      <c r="L126" s="873"/>
    </row>
    <row r="127" spans="1:12" s="874" customFormat="1" ht="27.95" customHeight="1" thickBot="1" x14ac:dyDescent="0.3">
      <c r="A127" s="1852"/>
      <c r="B127" s="1862"/>
      <c r="C127" s="1001"/>
      <c r="D127" s="1864"/>
      <c r="E127" s="1856" t="e">
        <f>#REF!</f>
        <v>#REF!</v>
      </c>
      <c r="F127" s="1856"/>
      <c r="G127" s="1801"/>
      <c r="H127" s="977"/>
      <c r="I127" s="985"/>
      <c r="J127" s="1801" t="e">
        <f>#REF!</f>
        <v>#REF!</v>
      </c>
      <c r="K127" s="1857"/>
      <c r="L127" s="1803"/>
    </row>
    <row r="128" spans="1:12" ht="11.25" customHeight="1" x14ac:dyDescent="0.25">
      <c r="A128" s="1715" t="s">
        <v>1559</v>
      </c>
      <c r="B128" s="1717" t="s">
        <v>1560</v>
      </c>
      <c r="C128" s="980"/>
      <c r="D128" s="1850" t="s">
        <v>1561</v>
      </c>
      <c r="E128" s="1815" t="s">
        <v>1562</v>
      </c>
      <c r="F128" s="1816"/>
      <c r="G128" s="1816"/>
      <c r="H128" s="1816"/>
      <c r="I128" s="1816"/>
      <c r="J128" s="1817"/>
      <c r="K128" s="1606" t="s">
        <v>1540</v>
      </c>
      <c r="L128" s="1607"/>
    </row>
    <row r="129" spans="1:12" ht="11.25" customHeight="1" x14ac:dyDescent="0.25">
      <c r="A129" s="1716"/>
      <c r="B129" s="1718"/>
      <c r="C129" s="942"/>
      <c r="D129" s="1639"/>
      <c r="E129" s="1851">
        <v>1</v>
      </c>
      <c r="F129" s="1599" t="s">
        <v>1563</v>
      </c>
      <c r="G129" s="1616"/>
      <c r="H129" s="1009"/>
      <c r="I129" s="1787" t="s">
        <v>1142</v>
      </c>
      <c r="J129" s="1788"/>
      <c r="K129" s="1601"/>
      <c r="L129" s="1608"/>
    </row>
    <row r="130" spans="1:12" ht="11.25" customHeight="1" x14ac:dyDescent="0.25">
      <c r="A130" s="1667"/>
      <c r="B130" s="1666"/>
      <c r="C130" s="981"/>
      <c r="D130" s="1641"/>
      <c r="E130" s="1851"/>
      <c r="F130" s="1599" t="s">
        <v>1564</v>
      </c>
      <c r="G130" s="1616"/>
      <c r="H130" s="1009"/>
      <c r="I130" s="1789"/>
      <c r="J130" s="1790"/>
      <c r="K130" s="1599" t="s">
        <v>1140</v>
      </c>
      <c r="L130" s="1600"/>
    </row>
    <row r="131" spans="1:12" s="870" customFormat="1" ht="27.95" customHeight="1" x14ac:dyDescent="0.25">
      <c r="A131" s="1833" t="s">
        <v>1846</v>
      </c>
      <c r="B131" s="1853" t="s">
        <v>1916</v>
      </c>
      <c r="C131" s="916"/>
      <c r="D131" s="1836" t="s">
        <v>620</v>
      </c>
      <c r="E131" s="1838" t="e">
        <f>#REF!</f>
        <v>#REF!</v>
      </c>
      <c r="F131" s="1838"/>
      <c r="G131" s="1795"/>
      <c r="H131" s="984"/>
      <c r="I131" s="1795" t="e">
        <f>E131-E132</f>
        <v>#REF!</v>
      </c>
      <c r="J131" s="1839"/>
      <c r="K131" s="1796"/>
      <c r="L131" s="873"/>
    </row>
    <row r="132" spans="1:12" s="870" customFormat="1" ht="27.95" customHeight="1" x14ac:dyDescent="0.25">
      <c r="A132" s="1833"/>
      <c r="B132" s="1858"/>
      <c r="C132" s="912"/>
      <c r="D132" s="1837"/>
      <c r="E132" s="1838" t="e">
        <f>#REF!</f>
        <v>#REF!</v>
      </c>
      <c r="F132" s="1838"/>
      <c r="G132" s="1795"/>
      <c r="H132" s="978"/>
      <c r="I132" s="983"/>
      <c r="J132" s="1795" t="e">
        <f>#REF!</f>
        <v>#REF!</v>
      </c>
      <c r="K132" s="1839"/>
      <c r="L132" s="1797"/>
    </row>
    <row r="133" spans="1:12" s="870" customFormat="1" ht="27.95" customHeight="1" x14ac:dyDescent="0.25">
      <c r="A133" s="1833" t="s">
        <v>496</v>
      </c>
      <c r="B133" s="1853" t="s">
        <v>1925</v>
      </c>
      <c r="C133" s="916"/>
      <c r="D133" s="1836" t="s">
        <v>622</v>
      </c>
      <c r="E133" s="1838" t="e">
        <f>#REF!</f>
        <v>#REF!</v>
      </c>
      <c r="F133" s="1838"/>
      <c r="G133" s="1795"/>
      <c r="H133" s="984"/>
      <c r="I133" s="1795" t="e">
        <f>E133-E134</f>
        <v>#REF!</v>
      </c>
      <c r="J133" s="1839"/>
      <c r="K133" s="1796"/>
      <c r="L133" s="873"/>
    </row>
    <row r="134" spans="1:12" ht="27.95" customHeight="1" x14ac:dyDescent="0.25">
      <c r="A134" s="1833"/>
      <c r="B134" s="1858"/>
      <c r="C134" s="912"/>
      <c r="D134" s="1837"/>
      <c r="E134" s="1838" t="e">
        <f>#REF!</f>
        <v>#REF!</v>
      </c>
      <c r="F134" s="1838"/>
      <c r="G134" s="1795"/>
      <c r="H134" s="978"/>
      <c r="I134" s="983"/>
      <c r="J134" s="1795" t="e">
        <f>#REF!</f>
        <v>#REF!</v>
      </c>
      <c r="K134" s="1839"/>
      <c r="L134" s="1797"/>
    </row>
    <row r="135" spans="1:12" ht="27.95" customHeight="1" x14ac:dyDescent="0.25">
      <c r="A135" s="1833" t="s">
        <v>499</v>
      </c>
      <c r="B135" s="1853" t="s">
        <v>1917</v>
      </c>
      <c r="C135" s="916"/>
      <c r="D135" s="1836" t="s">
        <v>624</v>
      </c>
      <c r="E135" s="1838" t="e">
        <f>#REF!</f>
        <v>#REF!</v>
      </c>
      <c r="F135" s="1838"/>
      <c r="G135" s="1795"/>
      <c r="H135" s="984"/>
      <c r="I135" s="1795" t="e">
        <f>E135-E136</f>
        <v>#REF!</v>
      </c>
      <c r="J135" s="1839"/>
      <c r="K135" s="1796"/>
      <c r="L135" s="873"/>
    </row>
    <row r="136" spans="1:12" ht="27.95" customHeight="1" x14ac:dyDescent="0.25">
      <c r="A136" s="1833"/>
      <c r="B136" s="1858"/>
      <c r="C136" s="912"/>
      <c r="D136" s="1837"/>
      <c r="E136" s="1838" t="e">
        <f>#REF!</f>
        <v>#REF!</v>
      </c>
      <c r="F136" s="1838"/>
      <c r="G136" s="1795"/>
      <c r="H136" s="978"/>
      <c r="I136" s="983"/>
      <c r="J136" s="1795" t="e">
        <f>#REF!</f>
        <v>#REF!</v>
      </c>
      <c r="K136" s="1839"/>
      <c r="L136" s="1797"/>
    </row>
    <row r="137" spans="1:12" ht="27.95" customHeight="1" x14ac:dyDescent="0.25">
      <c r="A137" s="1833" t="s">
        <v>502</v>
      </c>
      <c r="B137" s="1853" t="s">
        <v>1926</v>
      </c>
      <c r="C137" s="916"/>
      <c r="D137" s="1836" t="s">
        <v>626</v>
      </c>
      <c r="E137" s="1838" t="e">
        <f>#REF!</f>
        <v>#REF!</v>
      </c>
      <c r="F137" s="1838"/>
      <c r="G137" s="1795"/>
      <c r="H137" s="984"/>
      <c r="I137" s="1795" t="e">
        <f>E137-E138</f>
        <v>#REF!</v>
      </c>
      <c r="J137" s="1839"/>
      <c r="K137" s="1796"/>
      <c r="L137" s="873"/>
    </row>
    <row r="138" spans="1:12" ht="27.95" customHeight="1" x14ac:dyDescent="0.25">
      <c r="A138" s="1833"/>
      <c r="B138" s="1858"/>
      <c r="C138" s="912"/>
      <c r="D138" s="1837"/>
      <c r="E138" s="1838" t="e">
        <f>#REF!</f>
        <v>#REF!</v>
      </c>
      <c r="F138" s="1838"/>
      <c r="G138" s="1795"/>
      <c r="H138" s="978"/>
      <c r="I138" s="983"/>
      <c r="J138" s="1795" t="e">
        <f>#REF!</f>
        <v>#REF!</v>
      </c>
      <c r="K138" s="1839"/>
      <c r="L138" s="1797"/>
    </row>
    <row r="139" spans="1:12" ht="27.95" customHeight="1" x14ac:dyDescent="0.25">
      <c r="A139" s="1833" t="s">
        <v>505</v>
      </c>
      <c r="B139" s="1853" t="s">
        <v>1927</v>
      </c>
      <c r="C139" s="916"/>
      <c r="D139" s="1836" t="s">
        <v>629</v>
      </c>
      <c r="E139" s="1838" t="e">
        <f>#REF!</f>
        <v>#REF!</v>
      </c>
      <c r="F139" s="1838"/>
      <c r="G139" s="1795"/>
      <c r="H139" s="984"/>
      <c r="I139" s="1795" t="e">
        <f>E139-E140</f>
        <v>#REF!</v>
      </c>
      <c r="J139" s="1839"/>
      <c r="K139" s="1796"/>
      <c r="L139" s="873"/>
    </row>
    <row r="140" spans="1:12" ht="27.95" customHeight="1" x14ac:dyDescent="0.25">
      <c r="A140" s="1833"/>
      <c r="B140" s="1858"/>
      <c r="C140" s="912"/>
      <c r="D140" s="1837"/>
      <c r="E140" s="1838" t="e">
        <f>#REF!</f>
        <v>#REF!</v>
      </c>
      <c r="F140" s="1838"/>
      <c r="G140" s="1795"/>
      <c r="H140" s="978"/>
      <c r="I140" s="983"/>
      <c r="J140" s="1795" t="e">
        <f>#REF!</f>
        <v>#REF!</v>
      </c>
      <c r="K140" s="1839"/>
      <c r="L140" s="1797"/>
    </row>
    <row r="141" spans="1:12" ht="27.95" customHeight="1" x14ac:dyDescent="0.25">
      <c r="A141" s="1833" t="s">
        <v>508</v>
      </c>
      <c r="B141" s="1853" t="s">
        <v>1928</v>
      </c>
      <c r="C141" s="916"/>
      <c r="D141" s="1836" t="s">
        <v>632</v>
      </c>
      <c r="E141" s="1838" t="e">
        <f>#REF!</f>
        <v>#REF!</v>
      </c>
      <c r="F141" s="1838"/>
      <c r="G141" s="1795"/>
      <c r="H141" s="984"/>
      <c r="I141" s="1795" t="e">
        <f>E141-E142</f>
        <v>#REF!</v>
      </c>
      <c r="J141" s="1839"/>
      <c r="K141" s="1796"/>
      <c r="L141" s="873"/>
    </row>
    <row r="142" spans="1:12" ht="27.95" customHeight="1" x14ac:dyDescent="0.25">
      <c r="A142" s="1833"/>
      <c r="B142" s="1858"/>
      <c r="C142" s="912"/>
      <c r="D142" s="1837"/>
      <c r="E142" s="1838" t="e">
        <f>#REF!</f>
        <v>#REF!</v>
      </c>
      <c r="F142" s="1838"/>
      <c r="G142" s="1795"/>
      <c r="H142" s="978"/>
      <c r="I142" s="983"/>
      <c r="J142" s="1795" t="e">
        <f>#REF!</f>
        <v>#REF!</v>
      </c>
      <c r="K142" s="1839"/>
      <c r="L142" s="1797"/>
    </row>
    <row r="143" spans="1:12" ht="27.95" customHeight="1" x14ac:dyDescent="0.25">
      <c r="A143" s="1833" t="s">
        <v>511</v>
      </c>
      <c r="B143" s="1853" t="s">
        <v>1929</v>
      </c>
      <c r="C143" s="916"/>
      <c r="D143" s="1836" t="s">
        <v>634</v>
      </c>
      <c r="E143" s="1838" t="e">
        <f>#REF!</f>
        <v>#REF!</v>
      </c>
      <c r="F143" s="1838"/>
      <c r="G143" s="1795"/>
      <c r="H143" s="984"/>
      <c r="I143" s="1795" t="e">
        <f>E143-E144</f>
        <v>#REF!</v>
      </c>
      <c r="J143" s="1839"/>
      <c r="K143" s="1796"/>
      <c r="L143" s="873"/>
    </row>
    <row r="144" spans="1:12" s="874" customFormat="1" ht="27.95" customHeight="1" x14ac:dyDescent="0.25">
      <c r="A144" s="1833"/>
      <c r="B144" s="1858"/>
      <c r="C144" s="912"/>
      <c r="D144" s="1837"/>
      <c r="E144" s="1838" t="e">
        <f>#REF!</f>
        <v>#REF!</v>
      </c>
      <c r="F144" s="1838"/>
      <c r="G144" s="1795"/>
      <c r="H144" s="978"/>
      <c r="I144" s="983"/>
      <c r="J144" s="1795" t="e">
        <f>#REF!</f>
        <v>#REF!</v>
      </c>
      <c r="K144" s="1839"/>
      <c r="L144" s="1797"/>
    </row>
    <row r="145" spans="1:12" s="874" customFormat="1" ht="27.95" customHeight="1" x14ac:dyDescent="0.25">
      <c r="A145" s="1833" t="s">
        <v>532</v>
      </c>
      <c r="B145" s="1853" t="s">
        <v>1920</v>
      </c>
      <c r="C145" s="916"/>
      <c r="D145" s="1836" t="s">
        <v>636</v>
      </c>
      <c r="E145" s="1838" t="e">
        <f>#REF!</f>
        <v>#REF!</v>
      </c>
      <c r="F145" s="1838"/>
      <c r="G145" s="1795"/>
      <c r="H145" s="984"/>
      <c r="I145" s="1795" t="e">
        <f>E145-E146</f>
        <v>#REF!</v>
      </c>
      <c r="J145" s="1839"/>
      <c r="K145" s="1796"/>
      <c r="L145" s="873"/>
    </row>
    <row r="146" spans="1:12" ht="27.95" customHeight="1" x14ac:dyDescent="0.25">
      <c r="A146" s="1833"/>
      <c r="B146" s="1858"/>
      <c r="C146" s="912"/>
      <c r="D146" s="1837"/>
      <c r="E146" s="1838" t="e">
        <f>#REF!</f>
        <v>#REF!</v>
      </c>
      <c r="F146" s="1838"/>
      <c r="G146" s="1795"/>
      <c r="H146" s="978"/>
      <c r="I146" s="983"/>
      <c r="J146" s="1795" t="e">
        <f>#REF!</f>
        <v>#REF!</v>
      </c>
      <c r="K146" s="1839"/>
      <c r="L146" s="1797"/>
    </row>
    <row r="147" spans="1:12" ht="27.95" customHeight="1" x14ac:dyDescent="0.25">
      <c r="A147" s="1833" t="s">
        <v>535</v>
      </c>
      <c r="B147" s="1853" t="s">
        <v>1930</v>
      </c>
      <c r="C147" s="922"/>
      <c r="D147" s="1836" t="s">
        <v>638</v>
      </c>
      <c r="E147" s="1838" t="e">
        <f>#REF!</f>
        <v>#REF!</v>
      </c>
      <c r="F147" s="1838"/>
      <c r="G147" s="1795"/>
      <c r="H147" s="984"/>
      <c r="I147" s="1795" t="e">
        <f>E147-E148</f>
        <v>#REF!</v>
      </c>
      <c r="J147" s="1839"/>
      <c r="K147" s="1796"/>
      <c r="L147" s="873"/>
    </row>
    <row r="148" spans="1:12" s="875" customFormat="1" ht="27.95" customHeight="1" x14ac:dyDescent="0.2">
      <c r="A148" s="1833"/>
      <c r="B148" s="1858"/>
      <c r="C148" s="923"/>
      <c r="D148" s="1837"/>
      <c r="E148" s="1838" t="e">
        <f>#REF!</f>
        <v>#REF!</v>
      </c>
      <c r="F148" s="1838"/>
      <c r="G148" s="1795"/>
      <c r="H148" s="978"/>
      <c r="I148" s="983"/>
      <c r="J148" s="1795" t="e">
        <f>#REF!</f>
        <v>#REF!</v>
      </c>
      <c r="K148" s="1839"/>
      <c r="L148" s="1797"/>
    </row>
    <row r="149" spans="1:12" s="870" customFormat="1" ht="27.95" customHeight="1" x14ac:dyDescent="0.25">
      <c r="A149" s="1840" t="s">
        <v>613</v>
      </c>
      <c r="B149" s="1859" t="s">
        <v>1931</v>
      </c>
      <c r="C149" s="921"/>
      <c r="D149" s="1843" t="s">
        <v>645</v>
      </c>
      <c r="E149" s="1845" t="e">
        <f>#REF!</f>
        <v>#REF!</v>
      </c>
      <c r="F149" s="1845"/>
      <c r="G149" s="1807"/>
      <c r="H149" s="987"/>
      <c r="I149" s="1807" t="e">
        <f>E149-E150</f>
        <v>#REF!</v>
      </c>
      <c r="J149" s="1846"/>
      <c r="K149" s="1808"/>
      <c r="L149" s="871"/>
    </row>
    <row r="150" spans="1:12" s="870" customFormat="1" ht="27.95" customHeight="1" x14ac:dyDescent="0.25">
      <c r="A150" s="1840"/>
      <c r="B150" s="1860"/>
      <c r="C150" s="1011"/>
      <c r="D150" s="1844"/>
      <c r="E150" s="1845" t="e">
        <f>#REF!</f>
        <v>#REF!</v>
      </c>
      <c r="F150" s="1845"/>
      <c r="G150" s="1807"/>
      <c r="H150" s="988"/>
      <c r="I150" s="986"/>
      <c r="J150" s="1807" t="e">
        <f>#REF!</f>
        <v>#REF!</v>
      </c>
      <c r="K150" s="1846"/>
      <c r="L150" s="1809"/>
    </row>
    <row r="151" spans="1:12" s="870" customFormat="1" ht="27.95" customHeight="1" x14ac:dyDescent="0.25">
      <c r="A151" s="1833" t="s">
        <v>616</v>
      </c>
      <c r="B151" s="1853" t="s">
        <v>1932</v>
      </c>
      <c r="C151" s="916"/>
      <c r="D151" s="1836" t="s">
        <v>647</v>
      </c>
      <c r="E151" s="1838" t="e">
        <f>#REF!</f>
        <v>#REF!</v>
      </c>
      <c r="F151" s="1838"/>
      <c r="G151" s="1795"/>
      <c r="H151" s="984"/>
      <c r="I151" s="1795" t="e">
        <f>E151-E152</f>
        <v>#REF!</v>
      </c>
      <c r="J151" s="1839"/>
      <c r="K151" s="1796"/>
      <c r="L151" s="873"/>
    </row>
    <row r="152" spans="1:12" ht="27.95" customHeight="1" x14ac:dyDescent="0.25">
      <c r="A152" s="1833"/>
      <c r="B152" s="1858"/>
      <c r="C152" s="912"/>
      <c r="D152" s="1837"/>
      <c r="E152" s="1838" t="e">
        <f>#REF!</f>
        <v>#REF!</v>
      </c>
      <c r="F152" s="1838"/>
      <c r="G152" s="1795"/>
      <c r="H152" s="978"/>
      <c r="I152" s="983"/>
      <c r="J152" s="1795" t="e">
        <f>#REF!</f>
        <v>#REF!</v>
      </c>
      <c r="K152" s="1839"/>
      <c r="L152" s="1797"/>
    </row>
    <row r="153" spans="1:12" ht="27.95" customHeight="1" x14ac:dyDescent="0.25">
      <c r="A153" s="1833" t="s">
        <v>496</v>
      </c>
      <c r="B153" s="1853" t="s">
        <v>1933</v>
      </c>
      <c r="C153" s="916"/>
      <c r="D153" s="1836" t="s">
        <v>649</v>
      </c>
      <c r="E153" s="1838" t="e">
        <f>#REF!</f>
        <v>#REF!</v>
      </c>
      <c r="F153" s="1838"/>
      <c r="G153" s="1795"/>
      <c r="H153" s="984"/>
      <c r="I153" s="1795" t="e">
        <f>E153-E154</f>
        <v>#REF!</v>
      </c>
      <c r="J153" s="1839"/>
      <c r="K153" s="1796"/>
      <c r="L153" s="873"/>
    </row>
    <row r="154" spans="1:12" ht="27.95" customHeight="1" x14ac:dyDescent="0.25">
      <c r="A154" s="1833"/>
      <c r="B154" s="1858"/>
      <c r="C154" s="912"/>
      <c r="D154" s="1837"/>
      <c r="E154" s="1838" t="e">
        <f>#REF!</f>
        <v>#REF!</v>
      </c>
      <c r="F154" s="1838"/>
      <c r="G154" s="1795"/>
      <c r="H154" s="978"/>
      <c r="I154" s="983"/>
      <c r="J154" s="1795" t="e">
        <f>#REF!</f>
        <v>#REF!</v>
      </c>
      <c r="K154" s="1839"/>
      <c r="L154" s="1797"/>
    </row>
    <row r="155" spans="1:12" ht="27.95" customHeight="1" x14ac:dyDescent="0.25">
      <c r="A155" s="1833" t="s">
        <v>499</v>
      </c>
      <c r="B155" s="1853" t="s">
        <v>1934</v>
      </c>
      <c r="C155" s="916"/>
      <c r="D155" s="1836" t="s">
        <v>651</v>
      </c>
      <c r="E155" s="1838" t="e">
        <f>#REF!</f>
        <v>#REF!</v>
      </c>
      <c r="F155" s="1838"/>
      <c r="G155" s="1795"/>
      <c r="H155" s="984"/>
      <c r="I155" s="1795" t="e">
        <f>E155-E156</f>
        <v>#REF!</v>
      </c>
      <c r="J155" s="1839"/>
      <c r="K155" s="1796"/>
      <c r="L155" s="873"/>
    </row>
    <row r="156" spans="1:12" ht="27.95" customHeight="1" x14ac:dyDescent="0.25">
      <c r="A156" s="1833"/>
      <c r="B156" s="1858"/>
      <c r="C156" s="912"/>
      <c r="D156" s="1837"/>
      <c r="E156" s="1838" t="e">
        <f>#REF!</f>
        <v>#REF!</v>
      </c>
      <c r="F156" s="1838"/>
      <c r="G156" s="1795"/>
      <c r="H156" s="978"/>
      <c r="I156" s="983"/>
      <c r="J156" s="1795" t="e">
        <f>#REF!</f>
        <v>#REF!</v>
      </c>
      <c r="K156" s="1839"/>
      <c r="L156" s="1797"/>
    </row>
    <row r="157" spans="1:12" ht="27.95" customHeight="1" x14ac:dyDescent="0.25">
      <c r="A157" s="1833" t="s">
        <v>502</v>
      </c>
      <c r="B157" s="1853" t="s">
        <v>1935</v>
      </c>
      <c r="C157" s="916"/>
      <c r="D157" s="1836" t="s">
        <v>653</v>
      </c>
      <c r="E157" s="1838" t="e">
        <f>#REF!</f>
        <v>#REF!</v>
      </c>
      <c r="F157" s="1838"/>
      <c r="G157" s="1795"/>
      <c r="H157" s="984"/>
      <c r="I157" s="1795" t="e">
        <f>E157-E158</f>
        <v>#REF!</v>
      </c>
      <c r="J157" s="1839"/>
      <c r="K157" s="1796"/>
      <c r="L157" s="873"/>
    </row>
    <row r="158" spans="1:12" ht="27.95" customHeight="1" thickBot="1" x14ac:dyDescent="0.3">
      <c r="A158" s="1852"/>
      <c r="B158" s="1854"/>
      <c r="C158" s="972"/>
      <c r="D158" s="1855"/>
      <c r="E158" s="1856" t="e">
        <f>#REF!</f>
        <v>#REF!</v>
      </c>
      <c r="F158" s="1856"/>
      <c r="G158" s="1801"/>
      <c r="H158" s="977"/>
      <c r="I158" s="985"/>
      <c r="J158" s="1801" t="e">
        <f>#REF!</f>
        <v>#REF!</v>
      </c>
      <c r="K158" s="1857"/>
      <c r="L158" s="1803"/>
    </row>
    <row r="159" spans="1:12" ht="11.25" customHeight="1" x14ac:dyDescent="0.25">
      <c r="A159" s="1715" t="s">
        <v>1559</v>
      </c>
      <c r="B159" s="1717" t="s">
        <v>1560</v>
      </c>
      <c r="C159" s="980"/>
      <c r="D159" s="1850" t="s">
        <v>1561</v>
      </c>
      <c r="E159" s="1815" t="s">
        <v>1562</v>
      </c>
      <c r="F159" s="1816"/>
      <c r="G159" s="1816"/>
      <c r="H159" s="1816"/>
      <c r="I159" s="1816"/>
      <c r="J159" s="1817"/>
      <c r="K159" s="1606" t="s">
        <v>1540</v>
      </c>
      <c r="L159" s="1607"/>
    </row>
    <row r="160" spans="1:12" ht="11.25" customHeight="1" x14ac:dyDescent="0.25">
      <c r="A160" s="1716"/>
      <c r="B160" s="1718"/>
      <c r="C160" s="942"/>
      <c r="D160" s="1639"/>
      <c r="E160" s="1851">
        <v>1</v>
      </c>
      <c r="F160" s="1599" t="s">
        <v>1563</v>
      </c>
      <c r="G160" s="1616"/>
      <c r="H160" s="1009"/>
      <c r="I160" s="1787" t="s">
        <v>1142</v>
      </c>
      <c r="J160" s="1788"/>
      <c r="K160" s="1601"/>
      <c r="L160" s="1608"/>
    </row>
    <row r="161" spans="1:12" ht="12" customHeight="1" x14ac:dyDescent="0.25">
      <c r="A161" s="1667"/>
      <c r="B161" s="1666"/>
      <c r="C161" s="981"/>
      <c r="D161" s="1641"/>
      <c r="E161" s="1851"/>
      <c r="F161" s="1599" t="s">
        <v>1564</v>
      </c>
      <c r="G161" s="1616"/>
      <c r="H161" s="1009"/>
      <c r="I161" s="1789"/>
      <c r="J161" s="1790"/>
      <c r="K161" s="1599" t="s">
        <v>1140</v>
      </c>
      <c r="L161" s="1600"/>
    </row>
    <row r="162" spans="1:12" ht="27.95" customHeight="1" x14ac:dyDescent="0.25">
      <c r="A162" s="1840" t="s">
        <v>751</v>
      </c>
      <c r="B162" s="1841" t="s">
        <v>2062</v>
      </c>
      <c r="C162" s="921"/>
      <c r="D162" s="1843" t="s">
        <v>655</v>
      </c>
      <c r="E162" s="1845" t="e">
        <f>#REF!</f>
        <v>#REF!</v>
      </c>
      <c r="F162" s="1845"/>
      <c r="G162" s="1807"/>
      <c r="H162" s="987"/>
      <c r="I162" s="1807" t="e">
        <f>E162-E163</f>
        <v>#REF!</v>
      </c>
      <c r="J162" s="1846"/>
      <c r="K162" s="1808"/>
      <c r="L162" s="871"/>
    </row>
    <row r="163" spans="1:12" ht="27.95" customHeight="1" x14ac:dyDescent="0.25">
      <c r="A163" s="1840"/>
      <c r="B163" s="1842"/>
      <c r="C163" s="1011"/>
      <c r="D163" s="1844"/>
      <c r="E163" s="1848" t="e">
        <f>#REF!</f>
        <v>#REF!</v>
      </c>
      <c r="F163" s="1848"/>
      <c r="G163" s="1849"/>
      <c r="H163" s="924"/>
      <c r="I163" s="999"/>
      <c r="J163" s="1807" t="e">
        <f>#REF!</f>
        <v>#REF!</v>
      </c>
      <c r="K163" s="1846"/>
      <c r="L163" s="1809"/>
    </row>
    <row r="164" spans="1:12" ht="27.95" customHeight="1" x14ac:dyDescent="0.25">
      <c r="A164" s="1833" t="s">
        <v>754</v>
      </c>
      <c r="B164" s="1834" t="s">
        <v>1616</v>
      </c>
      <c r="C164" s="916"/>
      <c r="D164" s="1836" t="s">
        <v>657</v>
      </c>
      <c r="E164" s="1838" t="e">
        <f>#REF!</f>
        <v>#REF!</v>
      </c>
      <c r="F164" s="1838"/>
      <c r="G164" s="1795"/>
      <c r="H164" s="984"/>
      <c r="I164" s="1795" t="e">
        <f>E164-E165</f>
        <v>#REF!</v>
      </c>
      <c r="J164" s="1847"/>
      <c r="K164" s="1821"/>
      <c r="L164" s="873"/>
    </row>
    <row r="165" spans="1:12" s="874" customFormat="1" ht="27.95" customHeight="1" x14ac:dyDescent="0.25">
      <c r="A165" s="1833"/>
      <c r="B165" s="1835"/>
      <c r="C165" s="912"/>
      <c r="D165" s="1837"/>
      <c r="E165" s="1838" t="e">
        <f>#REF!</f>
        <v>#REF!</v>
      </c>
      <c r="F165" s="1838"/>
      <c r="G165" s="1795"/>
      <c r="H165" s="978"/>
      <c r="I165" s="983"/>
      <c r="J165" s="1795" t="e">
        <f>#REF!</f>
        <v>#REF!</v>
      </c>
      <c r="K165" s="1839"/>
      <c r="L165" s="1797"/>
    </row>
    <row r="166" spans="1:12" s="874" customFormat="1" ht="27.95" customHeight="1" x14ac:dyDescent="0.25">
      <c r="A166" s="1833" t="s">
        <v>496</v>
      </c>
      <c r="B166" s="1834" t="s">
        <v>2063</v>
      </c>
      <c r="C166" s="916"/>
      <c r="D166" s="1836" t="s">
        <v>659</v>
      </c>
      <c r="E166" s="1838" t="e">
        <f>#REF!</f>
        <v>#REF!</v>
      </c>
      <c r="F166" s="1838"/>
      <c r="G166" s="1795"/>
      <c r="H166" s="984"/>
      <c r="I166" s="1795" t="e">
        <f>E166-E167</f>
        <v>#REF!</v>
      </c>
      <c r="J166" s="1839"/>
      <c r="K166" s="1796"/>
      <c r="L166" s="873"/>
    </row>
    <row r="167" spans="1:12" ht="27.95" customHeight="1" x14ac:dyDescent="0.25">
      <c r="A167" s="1833"/>
      <c r="B167" s="1835"/>
      <c r="C167" s="912"/>
      <c r="D167" s="1837"/>
      <c r="E167" s="1838" t="e">
        <f>#REF!</f>
        <v>#REF!</v>
      </c>
      <c r="F167" s="1838"/>
      <c r="G167" s="1795"/>
      <c r="H167" s="978"/>
      <c r="I167" s="983"/>
      <c r="J167" s="1795" t="e">
        <f>#REF!</f>
        <v>#REF!</v>
      </c>
      <c r="K167" s="1839"/>
      <c r="L167" s="1797"/>
    </row>
    <row r="168" spans="1:12" ht="27.95" customHeight="1" x14ac:dyDescent="0.25">
      <c r="A168" s="1840" t="s">
        <v>627</v>
      </c>
      <c r="B168" s="1841" t="s">
        <v>2064</v>
      </c>
      <c r="C168" s="921"/>
      <c r="D168" s="1843" t="s">
        <v>661</v>
      </c>
      <c r="E168" s="1845" t="e">
        <f>#REF!</f>
        <v>#REF!</v>
      </c>
      <c r="F168" s="1845"/>
      <c r="G168" s="1807"/>
      <c r="H168" s="987"/>
      <c r="I168" s="1807" t="e">
        <f>E168-E169</f>
        <v>#REF!</v>
      </c>
      <c r="J168" s="1846"/>
      <c r="K168" s="1808"/>
      <c r="L168" s="871"/>
    </row>
    <row r="169" spans="1:12" s="875" customFormat="1" ht="27.95" customHeight="1" x14ac:dyDescent="0.2">
      <c r="A169" s="1840"/>
      <c r="B169" s="1842"/>
      <c r="C169" s="1011"/>
      <c r="D169" s="1844"/>
      <c r="E169" s="1845" t="e">
        <f>#REF!</f>
        <v>#REF!</v>
      </c>
      <c r="F169" s="1845"/>
      <c r="G169" s="1807"/>
      <c r="H169" s="988"/>
      <c r="I169" s="986"/>
      <c r="J169" s="1807" t="e">
        <f>#REF!</f>
        <v>#REF!</v>
      </c>
      <c r="K169" s="1846"/>
      <c r="L169" s="1809"/>
    </row>
    <row r="170" spans="1:12" ht="27.95" customHeight="1" x14ac:dyDescent="0.25">
      <c r="A170" s="1833" t="s">
        <v>630</v>
      </c>
      <c r="B170" s="1834" t="s">
        <v>2065</v>
      </c>
      <c r="C170" s="916"/>
      <c r="D170" s="1836" t="s">
        <v>663</v>
      </c>
      <c r="E170" s="1838" t="e">
        <f>#REF!</f>
        <v>#REF!</v>
      </c>
      <c r="F170" s="1838"/>
      <c r="G170" s="1795"/>
      <c r="H170" s="984"/>
      <c r="I170" s="1795" t="e">
        <f>E170-E171</f>
        <v>#REF!</v>
      </c>
      <c r="J170" s="1839"/>
      <c r="K170" s="1796"/>
      <c r="L170" s="873"/>
    </row>
    <row r="171" spans="1:12" s="874" customFormat="1" ht="27.95" customHeight="1" x14ac:dyDescent="0.25">
      <c r="A171" s="1833"/>
      <c r="B171" s="1835"/>
      <c r="C171" s="912"/>
      <c r="D171" s="1837"/>
      <c r="E171" s="1838" t="e">
        <f>#REF!</f>
        <v>#REF!</v>
      </c>
      <c r="F171" s="1838"/>
      <c r="G171" s="1795"/>
      <c r="H171" s="978"/>
      <c r="I171" s="983"/>
      <c r="J171" s="1795" t="e">
        <f>#REF!</f>
        <v>#REF!</v>
      </c>
      <c r="K171" s="1839"/>
      <c r="L171" s="1797"/>
    </row>
    <row r="172" spans="1:12" s="874" customFormat="1" ht="27.95" customHeight="1" x14ac:dyDescent="0.25">
      <c r="A172" s="1833" t="s">
        <v>496</v>
      </c>
      <c r="B172" s="1834" t="s">
        <v>2066</v>
      </c>
      <c r="C172" s="916"/>
      <c r="D172" s="1836" t="s">
        <v>665</v>
      </c>
      <c r="E172" s="1838" t="e">
        <f>#REF!</f>
        <v>#REF!</v>
      </c>
      <c r="F172" s="1838"/>
      <c r="G172" s="1795"/>
      <c r="H172" s="984"/>
      <c r="I172" s="1795" t="e">
        <f>E172-E173</f>
        <v>#REF!</v>
      </c>
      <c r="J172" s="1839"/>
      <c r="K172" s="1796"/>
      <c r="L172" s="873"/>
    </row>
    <row r="173" spans="1:12" ht="27.95" customHeight="1" x14ac:dyDescent="0.25">
      <c r="A173" s="1833"/>
      <c r="B173" s="1835"/>
      <c r="C173" s="912"/>
      <c r="D173" s="1837"/>
      <c r="E173" s="1838" t="e">
        <f>#REF!</f>
        <v>#REF!</v>
      </c>
      <c r="F173" s="1838"/>
      <c r="G173" s="1795"/>
      <c r="H173" s="978"/>
      <c r="I173" s="983"/>
      <c r="J173" s="1795" t="e">
        <f>#REF!</f>
        <v>#REF!</v>
      </c>
      <c r="K173" s="1839"/>
      <c r="L173" s="1797"/>
    </row>
    <row r="174" spans="1:12" ht="27.95" customHeight="1" x14ac:dyDescent="0.25">
      <c r="A174" s="1833" t="s">
        <v>499</v>
      </c>
      <c r="B174" s="1834" t="s">
        <v>2067</v>
      </c>
      <c r="C174" s="916"/>
      <c r="D174" s="1836" t="s">
        <v>667</v>
      </c>
      <c r="E174" s="1838" t="e">
        <f>#REF!</f>
        <v>#REF!</v>
      </c>
      <c r="F174" s="1838"/>
      <c r="G174" s="1795"/>
      <c r="H174" s="984"/>
      <c r="I174" s="1795" t="e">
        <f>E174-E175</f>
        <v>#REF!</v>
      </c>
      <c r="J174" s="1839"/>
      <c r="K174" s="1796"/>
      <c r="L174" s="873"/>
    </row>
    <row r="175" spans="1:12" s="875" customFormat="1" ht="27.95" customHeight="1" x14ac:dyDescent="0.2">
      <c r="A175" s="1833"/>
      <c r="B175" s="1835"/>
      <c r="C175" s="912"/>
      <c r="D175" s="1837"/>
      <c r="E175" s="1838" t="e">
        <f>#REF!</f>
        <v>#REF!</v>
      </c>
      <c r="F175" s="1838"/>
      <c r="G175" s="1795"/>
      <c r="H175" s="978"/>
      <c r="I175" s="983"/>
      <c r="J175" s="1795" t="e">
        <f>#REF!</f>
        <v>#REF!</v>
      </c>
      <c r="K175" s="1839"/>
      <c r="L175" s="1797"/>
    </row>
    <row r="176" spans="1:12" ht="27.95" customHeight="1" x14ac:dyDescent="0.25">
      <c r="A176" s="1833" t="s">
        <v>502</v>
      </c>
      <c r="B176" s="1834" t="s">
        <v>2068</v>
      </c>
      <c r="C176" s="916"/>
      <c r="D176" s="1836" t="s">
        <v>669</v>
      </c>
      <c r="E176" s="1838" t="e">
        <f>#REF!</f>
        <v>#REF!</v>
      </c>
      <c r="F176" s="1838"/>
      <c r="G176" s="1795"/>
      <c r="H176" s="984"/>
      <c r="I176" s="1795" t="e">
        <f>E176-E177</f>
        <v>#REF!</v>
      </c>
      <c r="J176" s="1839"/>
      <c r="K176" s="1796"/>
      <c r="L176" s="873"/>
    </row>
    <row r="177" spans="1:12" s="874" customFormat="1" ht="27.95" customHeight="1" x14ac:dyDescent="0.25">
      <c r="A177" s="1833"/>
      <c r="B177" s="1835"/>
      <c r="C177" s="912"/>
      <c r="D177" s="1837"/>
      <c r="E177" s="1838" t="e">
        <f>#REF!</f>
        <v>#REF!</v>
      </c>
      <c r="F177" s="1838"/>
      <c r="G177" s="1795"/>
      <c r="H177" s="978"/>
      <c r="I177" s="983"/>
      <c r="J177" s="1795" t="e">
        <f>#REF!</f>
        <v>#REF!</v>
      </c>
      <c r="K177" s="1839"/>
      <c r="L177" s="1797"/>
    </row>
    <row r="178" spans="1:12" s="874" customFormat="1" ht="2.25" customHeight="1" x14ac:dyDescent="0.25">
      <c r="A178" s="920"/>
      <c r="B178" s="897"/>
      <c r="C178" s="897"/>
      <c r="D178" s="925"/>
      <c r="E178" s="998"/>
      <c r="F178" s="984"/>
      <c r="G178" s="998"/>
      <c r="H178" s="984"/>
      <c r="I178" s="998"/>
      <c r="J178" s="998"/>
      <c r="K178" s="998"/>
      <c r="L178" s="979"/>
    </row>
    <row r="179" spans="1:12" s="875" customFormat="1" ht="30" customHeight="1" x14ac:dyDescent="0.2">
      <c r="A179" s="523" t="s">
        <v>1559</v>
      </c>
      <c r="B179" s="1829" t="s">
        <v>1626</v>
      </c>
      <c r="C179" s="1830"/>
      <c r="D179" s="1830"/>
      <c r="E179" s="1830"/>
      <c r="F179" s="1831"/>
      <c r="G179" s="859" t="s">
        <v>1561</v>
      </c>
      <c r="H179" s="926"/>
      <c r="I179" s="1599" t="s">
        <v>1627</v>
      </c>
      <c r="J179" s="1617"/>
      <c r="K179" s="1601" t="s">
        <v>1628</v>
      </c>
      <c r="L179" s="1608"/>
    </row>
    <row r="180" spans="1:12" s="875" customFormat="1" ht="27.75" customHeight="1" x14ac:dyDescent="0.2">
      <c r="A180" s="880"/>
      <c r="B180" s="1657" t="s">
        <v>2069</v>
      </c>
      <c r="C180" s="1657"/>
      <c r="D180" s="1832"/>
      <c r="E180" s="1832"/>
      <c r="F180" s="1832"/>
      <c r="G180" s="887" t="s">
        <v>671</v>
      </c>
      <c r="H180" s="927"/>
      <c r="I180" s="1795" t="e">
        <f>#REF!</f>
        <v>#REF!</v>
      </c>
      <c r="J180" s="1796"/>
      <c r="K180" s="1795" t="e">
        <f>#REF!</f>
        <v>#REF!</v>
      </c>
      <c r="L180" s="1797"/>
    </row>
    <row r="181" spans="1:12" s="875" customFormat="1" ht="27.75" customHeight="1" x14ac:dyDescent="0.2">
      <c r="A181" s="880" t="s">
        <v>487</v>
      </c>
      <c r="B181" s="1823" t="s">
        <v>2070</v>
      </c>
      <c r="C181" s="1824"/>
      <c r="D181" s="1824"/>
      <c r="E181" s="1824"/>
      <c r="F181" s="1825"/>
      <c r="G181" s="888" t="s">
        <v>673</v>
      </c>
      <c r="H181" s="918"/>
      <c r="I181" s="1795" t="e">
        <f>#REF!</f>
        <v>#REF!</v>
      </c>
      <c r="J181" s="1796"/>
      <c r="K181" s="1795" t="e">
        <f>#REF!</f>
        <v>#REF!</v>
      </c>
      <c r="L181" s="1797"/>
    </row>
    <row r="182" spans="1:12" ht="27.75" customHeight="1" x14ac:dyDescent="0.25">
      <c r="A182" s="880" t="s">
        <v>490</v>
      </c>
      <c r="B182" s="1823" t="s">
        <v>2071</v>
      </c>
      <c r="C182" s="1824"/>
      <c r="D182" s="1824"/>
      <c r="E182" s="1824"/>
      <c r="F182" s="1825"/>
      <c r="G182" s="888" t="s">
        <v>675</v>
      </c>
      <c r="H182" s="918"/>
      <c r="I182" s="1795" t="e">
        <f>#REF!</f>
        <v>#REF!</v>
      </c>
      <c r="J182" s="1796"/>
      <c r="K182" s="1795" t="e">
        <f>#REF!</f>
        <v>#REF!</v>
      </c>
      <c r="L182" s="1797"/>
    </row>
    <row r="183" spans="1:12" s="874" customFormat="1" ht="27.75" customHeight="1" x14ac:dyDescent="0.25">
      <c r="A183" s="882" t="s">
        <v>493</v>
      </c>
      <c r="B183" s="1826" t="s">
        <v>2072</v>
      </c>
      <c r="C183" s="1827"/>
      <c r="D183" s="1827"/>
      <c r="E183" s="1827"/>
      <c r="F183" s="1828"/>
      <c r="G183" s="889" t="s">
        <v>677</v>
      </c>
      <c r="H183" s="919"/>
      <c r="I183" s="1795" t="e">
        <f>#REF!</f>
        <v>#REF!</v>
      </c>
      <c r="J183" s="1796"/>
      <c r="K183" s="1795" t="e">
        <f>#REF!</f>
        <v>#REF!</v>
      </c>
      <c r="L183" s="1797"/>
    </row>
    <row r="184" spans="1:12" s="874" customFormat="1" ht="27.75" customHeight="1" x14ac:dyDescent="0.25">
      <c r="A184" s="880" t="s">
        <v>496</v>
      </c>
      <c r="B184" s="1826" t="s">
        <v>1634</v>
      </c>
      <c r="C184" s="1827"/>
      <c r="D184" s="1827"/>
      <c r="E184" s="1827"/>
      <c r="F184" s="1828"/>
      <c r="G184" s="889" t="s">
        <v>679</v>
      </c>
      <c r="H184" s="919"/>
      <c r="I184" s="1795" t="e">
        <f>#REF!</f>
        <v>#REF!</v>
      </c>
      <c r="J184" s="1796"/>
      <c r="K184" s="1795" t="e">
        <f>#REF!</f>
        <v>#REF!</v>
      </c>
      <c r="L184" s="1797"/>
    </row>
    <row r="185" spans="1:12" s="874" customFormat="1" ht="27.75" customHeight="1" x14ac:dyDescent="0.25">
      <c r="A185" s="880" t="s">
        <v>499</v>
      </c>
      <c r="B185" s="1792" t="s">
        <v>1124</v>
      </c>
      <c r="C185" s="1793"/>
      <c r="D185" s="1793"/>
      <c r="E185" s="1793"/>
      <c r="F185" s="1794"/>
      <c r="G185" s="889" t="s">
        <v>682</v>
      </c>
      <c r="H185" s="919"/>
      <c r="I185" s="1795" t="e">
        <f>#REF!</f>
        <v>#REF!</v>
      </c>
      <c r="J185" s="1796"/>
      <c r="K185" s="1795" t="e">
        <f>#REF!</f>
        <v>#REF!</v>
      </c>
      <c r="L185" s="1797"/>
    </row>
    <row r="186" spans="1:12" ht="27.75" customHeight="1" x14ac:dyDescent="0.25">
      <c r="A186" s="880" t="s">
        <v>514</v>
      </c>
      <c r="B186" s="1823" t="s">
        <v>2073</v>
      </c>
      <c r="C186" s="1824"/>
      <c r="D186" s="1824"/>
      <c r="E186" s="1824"/>
      <c r="F186" s="1825"/>
      <c r="G186" s="888" t="s">
        <v>685</v>
      </c>
      <c r="H186" s="918"/>
      <c r="I186" s="1807" t="e">
        <f>#REF!</f>
        <v>#REF!</v>
      </c>
      <c r="J186" s="1808"/>
      <c r="K186" s="1807" t="e">
        <f>#REF!</f>
        <v>#REF!</v>
      </c>
      <c r="L186" s="1809"/>
    </row>
    <row r="187" spans="1:12" ht="27.75" customHeight="1" x14ac:dyDescent="0.25">
      <c r="A187" s="880" t="s">
        <v>538</v>
      </c>
      <c r="B187" s="1823" t="s">
        <v>1637</v>
      </c>
      <c r="C187" s="1824"/>
      <c r="D187" s="1824"/>
      <c r="E187" s="1824"/>
      <c r="F187" s="1825"/>
      <c r="G187" s="888" t="s">
        <v>687</v>
      </c>
      <c r="H187" s="918"/>
      <c r="I187" s="1807" t="e">
        <f>#REF!</f>
        <v>#REF!</v>
      </c>
      <c r="J187" s="1808"/>
      <c r="K187" s="1807" t="e">
        <f>#REF!</f>
        <v>#REF!</v>
      </c>
      <c r="L187" s="1809"/>
    </row>
    <row r="188" spans="1:12" ht="27.75" customHeight="1" x14ac:dyDescent="0.25">
      <c r="A188" s="880" t="s">
        <v>680</v>
      </c>
      <c r="B188" s="1804" t="s">
        <v>1936</v>
      </c>
      <c r="C188" s="1805"/>
      <c r="D188" s="1805"/>
      <c r="E188" s="1805"/>
      <c r="F188" s="1806"/>
      <c r="G188" s="888" t="s">
        <v>690</v>
      </c>
      <c r="H188" s="918"/>
      <c r="I188" s="1807" t="e">
        <f>#REF!</f>
        <v>#REF!</v>
      </c>
      <c r="J188" s="1808"/>
      <c r="K188" s="1807" t="e">
        <f>#REF!</f>
        <v>#REF!</v>
      </c>
      <c r="L188" s="1809"/>
    </row>
    <row r="189" spans="1:12" ht="27.75" customHeight="1" x14ac:dyDescent="0.25">
      <c r="A189" s="882" t="s">
        <v>683</v>
      </c>
      <c r="B189" s="1792" t="s">
        <v>1937</v>
      </c>
      <c r="C189" s="1793"/>
      <c r="D189" s="1793"/>
      <c r="E189" s="1793"/>
      <c r="F189" s="1794"/>
      <c r="G189" s="889" t="s">
        <v>692</v>
      </c>
      <c r="H189" s="919"/>
      <c r="I189" s="1795" t="e">
        <f>#REF!</f>
        <v>#REF!</v>
      </c>
      <c r="J189" s="1796"/>
      <c r="K189" s="1795" t="e">
        <f>#REF!</f>
        <v>#REF!</v>
      </c>
      <c r="L189" s="1797"/>
    </row>
    <row r="190" spans="1:12" s="874" customFormat="1" ht="27.75" customHeight="1" thickBot="1" x14ac:dyDescent="0.3">
      <c r="A190" s="880" t="s">
        <v>496</v>
      </c>
      <c r="B190" s="1792" t="s">
        <v>1938</v>
      </c>
      <c r="C190" s="1793"/>
      <c r="D190" s="1793"/>
      <c r="E190" s="1793"/>
      <c r="F190" s="1794"/>
      <c r="G190" s="889" t="s">
        <v>694</v>
      </c>
      <c r="H190" s="919"/>
      <c r="I190" s="1795" t="e">
        <f>#REF!</f>
        <v>#REF!</v>
      </c>
      <c r="J190" s="1796"/>
      <c r="K190" s="1795" t="e">
        <f>#REF!</f>
        <v>#REF!</v>
      </c>
      <c r="L190" s="1797"/>
    </row>
    <row r="191" spans="1:12" s="874" customFormat="1" ht="27.75" customHeight="1" x14ac:dyDescent="0.15">
      <c r="A191" s="515" t="s">
        <v>1559</v>
      </c>
      <c r="B191" s="1815" t="s">
        <v>1626</v>
      </c>
      <c r="C191" s="1816"/>
      <c r="D191" s="1816"/>
      <c r="E191" s="1816"/>
      <c r="F191" s="1817"/>
      <c r="G191" s="863" t="s">
        <v>1561</v>
      </c>
      <c r="H191" s="973"/>
      <c r="I191" s="1611" t="s">
        <v>1627</v>
      </c>
      <c r="J191" s="1612"/>
      <c r="K191" s="1611" t="s">
        <v>1628</v>
      </c>
      <c r="L191" s="1681"/>
    </row>
    <row r="192" spans="1:12" ht="27.75" customHeight="1" x14ac:dyDescent="0.25">
      <c r="A192" s="880" t="s">
        <v>688</v>
      </c>
      <c r="B192" s="1804" t="s">
        <v>1939</v>
      </c>
      <c r="C192" s="1805"/>
      <c r="D192" s="1805"/>
      <c r="E192" s="1805"/>
      <c r="F192" s="1806"/>
      <c r="G192" s="888" t="s">
        <v>696</v>
      </c>
      <c r="H192" s="918"/>
      <c r="I192" s="1807" t="e">
        <f>#REF!</f>
        <v>#REF!</v>
      </c>
      <c r="J192" s="1808"/>
      <c r="K192" s="1807" t="e">
        <f>#REF!</f>
        <v>#REF!</v>
      </c>
      <c r="L192" s="1809"/>
    </row>
    <row r="193" spans="1:12" ht="27.75" customHeight="1" x14ac:dyDescent="0.25">
      <c r="A193" s="882" t="s">
        <v>1847</v>
      </c>
      <c r="B193" s="1792" t="s">
        <v>1940</v>
      </c>
      <c r="C193" s="1793"/>
      <c r="D193" s="1793"/>
      <c r="E193" s="1793"/>
      <c r="F193" s="1794"/>
      <c r="G193" s="889" t="s">
        <v>698</v>
      </c>
      <c r="H193" s="919"/>
      <c r="I193" s="1795" t="e">
        <f>#REF!</f>
        <v>#REF!</v>
      </c>
      <c r="J193" s="1796"/>
      <c r="K193" s="1795" t="e">
        <f>#REF!</f>
        <v>#REF!</v>
      </c>
      <c r="L193" s="1797"/>
    </row>
    <row r="194" spans="1:12" ht="27.75" customHeight="1" x14ac:dyDescent="0.25">
      <c r="A194" s="880" t="s">
        <v>496</v>
      </c>
      <c r="B194" s="1792" t="s">
        <v>1941</v>
      </c>
      <c r="C194" s="1793"/>
      <c r="D194" s="1793"/>
      <c r="E194" s="1793"/>
      <c r="F194" s="1794"/>
      <c r="G194" s="889" t="s">
        <v>700</v>
      </c>
      <c r="H194" s="919"/>
      <c r="I194" s="1795" t="e">
        <f>#REF!</f>
        <v>#REF!</v>
      </c>
      <c r="J194" s="1796"/>
      <c r="K194" s="1795" t="e">
        <f>#REF!</f>
        <v>#REF!</v>
      </c>
      <c r="L194" s="1797"/>
    </row>
    <row r="195" spans="1:12" ht="27.75" customHeight="1" x14ac:dyDescent="0.25">
      <c r="A195" s="880" t="s">
        <v>1848</v>
      </c>
      <c r="B195" s="1804" t="s">
        <v>1942</v>
      </c>
      <c r="C195" s="1805"/>
      <c r="D195" s="1805"/>
      <c r="E195" s="1805"/>
      <c r="F195" s="1806"/>
      <c r="G195" s="888" t="s">
        <v>702</v>
      </c>
      <c r="H195" s="918"/>
      <c r="I195" s="1807" t="e">
        <f>#REF!</f>
        <v>#REF!</v>
      </c>
      <c r="J195" s="1808"/>
      <c r="K195" s="1807" t="e">
        <f>#REF!</f>
        <v>#REF!</v>
      </c>
      <c r="L195" s="1809"/>
    </row>
    <row r="196" spans="1:12" ht="27.75" customHeight="1" x14ac:dyDescent="0.25">
      <c r="A196" s="882" t="s">
        <v>1849</v>
      </c>
      <c r="B196" s="1792" t="s">
        <v>1943</v>
      </c>
      <c r="C196" s="1793"/>
      <c r="D196" s="1793"/>
      <c r="E196" s="1793"/>
      <c r="F196" s="1794"/>
      <c r="G196" s="889" t="s">
        <v>704</v>
      </c>
      <c r="H196" s="919"/>
      <c r="I196" s="1795" t="e">
        <f>#REF!</f>
        <v>#REF!</v>
      </c>
      <c r="J196" s="1796"/>
      <c r="K196" s="1795" t="e">
        <f>#REF!</f>
        <v>#REF!</v>
      </c>
      <c r="L196" s="1797"/>
    </row>
    <row r="197" spans="1:12" ht="27.75" customHeight="1" x14ac:dyDescent="0.25">
      <c r="A197" s="882" t="s">
        <v>496</v>
      </c>
      <c r="B197" s="1792" t="s">
        <v>1118</v>
      </c>
      <c r="C197" s="1793"/>
      <c r="D197" s="1793"/>
      <c r="E197" s="1793"/>
      <c r="F197" s="1794"/>
      <c r="G197" s="889" t="s">
        <v>706</v>
      </c>
      <c r="H197" s="919"/>
      <c r="I197" s="1795" t="e">
        <f>#REF!</f>
        <v>#REF!</v>
      </c>
      <c r="J197" s="1796"/>
      <c r="K197" s="1795" t="e">
        <f>#REF!</f>
        <v>#REF!</v>
      </c>
      <c r="L197" s="1797"/>
    </row>
    <row r="198" spans="1:12" s="874" customFormat="1" ht="27.75" customHeight="1" x14ac:dyDescent="0.25">
      <c r="A198" s="882" t="s">
        <v>499</v>
      </c>
      <c r="B198" s="1792" t="s">
        <v>1944</v>
      </c>
      <c r="C198" s="1793"/>
      <c r="D198" s="1793"/>
      <c r="E198" s="1793"/>
      <c r="F198" s="1794"/>
      <c r="G198" s="889" t="s">
        <v>707</v>
      </c>
      <c r="H198" s="919"/>
      <c r="I198" s="1795" t="e">
        <f>#REF!</f>
        <v>#REF!</v>
      </c>
      <c r="J198" s="1796"/>
      <c r="K198" s="1795" t="e">
        <f>#REF!</f>
        <v>#REF!</v>
      </c>
      <c r="L198" s="1797"/>
    </row>
    <row r="199" spans="1:12" ht="27.75" customHeight="1" x14ac:dyDescent="0.25">
      <c r="A199" s="880" t="s">
        <v>1850</v>
      </c>
      <c r="B199" s="1823" t="s">
        <v>2074</v>
      </c>
      <c r="C199" s="1824"/>
      <c r="D199" s="1824"/>
      <c r="E199" s="1824"/>
      <c r="F199" s="1825"/>
      <c r="G199" s="888" t="s">
        <v>709</v>
      </c>
      <c r="H199" s="918"/>
      <c r="I199" s="1807" t="e">
        <f>#REF!</f>
        <v>#REF!</v>
      </c>
      <c r="J199" s="1808"/>
      <c r="K199" s="1807" t="e">
        <f>#REF!</f>
        <v>#REF!</v>
      </c>
      <c r="L199" s="1809"/>
    </row>
    <row r="200" spans="1:12" ht="27.75" customHeight="1" x14ac:dyDescent="0.25">
      <c r="A200" s="882" t="s">
        <v>1851</v>
      </c>
      <c r="B200" s="1826" t="s">
        <v>1647</v>
      </c>
      <c r="C200" s="1827"/>
      <c r="D200" s="1827"/>
      <c r="E200" s="1827"/>
      <c r="F200" s="1828"/>
      <c r="G200" s="889" t="s">
        <v>711</v>
      </c>
      <c r="H200" s="919"/>
      <c r="I200" s="1795" t="e">
        <f>#REF!</f>
        <v>#REF!</v>
      </c>
      <c r="J200" s="1796"/>
      <c r="K200" s="1795" t="e">
        <f>#REF!</f>
        <v>#REF!</v>
      </c>
      <c r="L200" s="1797"/>
    </row>
    <row r="201" spans="1:12" ht="27.75" customHeight="1" x14ac:dyDescent="0.25">
      <c r="A201" s="882" t="s">
        <v>496</v>
      </c>
      <c r="B201" s="1826" t="s">
        <v>1648</v>
      </c>
      <c r="C201" s="1827"/>
      <c r="D201" s="1827"/>
      <c r="E201" s="1827"/>
      <c r="F201" s="1828"/>
      <c r="G201" s="889" t="s">
        <v>713</v>
      </c>
      <c r="H201" s="919"/>
      <c r="I201" s="1795" t="e">
        <f>#REF!</f>
        <v>#REF!</v>
      </c>
      <c r="J201" s="1796"/>
      <c r="K201" s="1795" t="e">
        <f>#REF!</f>
        <v>#REF!</v>
      </c>
      <c r="L201" s="1797"/>
    </row>
    <row r="202" spans="1:12" s="874" customFormat="1" ht="31.5" customHeight="1" x14ac:dyDescent="0.25">
      <c r="A202" s="880" t="s">
        <v>1852</v>
      </c>
      <c r="B202" s="1823" t="s">
        <v>2075</v>
      </c>
      <c r="C202" s="1824"/>
      <c r="D202" s="1824"/>
      <c r="E202" s="1824"/>
      <c r="F202" s="1825"/>
      <c r="G202" s="888" t="s">
        <v>715</v>
      </c>
      <c r="H202" s="918"/>
      <c r="I202" s="1807" t="e">
        <f>#REF!</f>
        <v>#REF!</v>
      </c>
      <c r="J202" s="1808"/>
      <c r="K202" s="1807" t="e">
        <f>#REF!</f>
        <v>#REF!</v>
      </c>
      <c r="L202" s="1809"/>
    </row>
    <row r="203" spans="1:12" ht="27.75" customHeight="1" x14ac:dyDescent="0.25">
      <c r="A203" s="880" t="s">
        <v>558</v>
      </c>
      <c r="B203" s="1823" t="s">
        <v>2076</v>
      </c>
      <c r="C203" s="1824"/>
      <c r="D203" s="1824"/>
      <c r="E203" s="1824"/>
      <c r="F203" s="1825"/>
      <c r="G203" s="888" t="s">
        <v>717</v>
      </c>
      <c r="H203" s="918"/>
      <c r="I203" s="1807" t="e">
        <f>#REF!</f>
        <v>#REF!</v>
      </c>
      <c r="J203" s="1808"/>
      <c r="K203" s="1807" t="e">
        <f>#REF!</f>
        <v>#REF!</v>
      </c>
      <c r="L203" s="1809"/>
    </row>
    <row r="204" spans="1:12" ht="27.75" customHeight="1" x14ac:dyDescent="0.25">
      <c r="A204" s="880" t="s">
        <v>561</v>
      </c>
      <c r="B204" s="1823" t="s">
        <v>2077</v>
      </c>
      <c r="C204" s="1824"/>
      <c r="D204" s="1824"/>
      <c r="E204" s="1824"/>
      <c r="F204" s="1825"/>
      <c r="G204" s="888" t="s">
        <v>719</v>
      </c>
      <c r="H204" s="918"/>
      <c r="I204" s="1807" t="e">
        <f>#REF!</f>
        <v>#REF!</v>
      </c>
      <c r="J204" s="1808"/>
      <c r="K204" s="1807" t="e">
        <f>#REF!</f>
        <v>#REF!</v>
      </c>
      <c r="L204" s="1809"/>
    </row>
    <row r="205" spans="1:12" s="874" customFormat="1" ht="27.75" customHeight="1" x14ac:dyDescent="0.25">
      <c r="A205" s="880" t="s">
        <v>564</v>
      </c>
      <c r="B205" s="1823" t="s">
        <v>1945</v>
      </c>
      <c r="C205" s="1824"/>
      <c r="D205" s="1824"/>
      <c r="E205" s="1824"/>
      <c r="F205" s="1825"/>
      <c r="G205" s="888" t="s">
        <v>721</v>
      </c>
      <c r="H205" s="919"/>
      <c r="I205" s="1795" t="e">
        <f>#REF!</f>
        <v>#REF!</v>
      </c>
      <c r="J205" s="1796"/>
      <c r="K205" s="1795" t="e">
        <f>#REF!</f>
        <v>#REF!</v>
      </c>
      <c r="L205" s="1797"/>
    </row>
    <row r="206" spans="1:12" s="874" customFormat="1" ht="27.75" customHeight="1" x14ac:dyDescent="0.25">
      <c r="A206" s="882" t="s">
        <v>1844</v>
      </c>
      <c r="B206" s="1792" t="s">
        <v>1946</v>
      </c>
      <c r="C206" s="1793"/>
      <c r="D206" s="1793"/>
      <c r="E206" s="1793"/>
      <c r="F206" s="1794"/>
      <c r="G206" s="889" t="s">
        <v>724</v>
      </c>
      <c r="H206" s="919"/>
      <c r="I206" s="1795" t="e">
        <f>#REF!</f>
        <v>#REF!</v>
      </c>
      <c r="J206" s="1796"/>
      <c r="K206" s="1795" t="e">
        <f>#REF!</f>
        <v>#REF!</v>
      </c>
      <c r="L206" s="1797"/>
    </row>
    <row r="207" spans="1:12" s="874" customFormat="1" ht="31.5" customHeight="1" x14ac:dyDescent="0.25">
      <c r="A207" s="882" t="s">
        <v>1845</v>
      </c>
      <c r="B207" s="1792" t="s">
        <v>1947</v>
      </c>
      <c r="C207" s="1793"/>
      <c r="D207" s="1793"/>
      <c r="E207" s="1793"/>
      <c r="F207" s="1794"/>
      <c r="G207" s="889" t="s">
        <v>727</v>
      </c>
      <c r="H207" s="919"/>
      <c r="I207" s="1795" t="e">
        <f>#REF!</f>
        <v>#REF!</v>
      </c>
      <c r="J207" s="1796"/>
      <c r="K207" s="1795" t="e">
        <f>#REF!</f>
        <v>#REF!</v>
      </c>
      <c r="L207" s="1797"/>
    </row>
    <row r="208" spans="1:12" ht="27.75" customHeight="1" x14ac:dyDescent="0.25">
      <c r="A208" s="882" t="s">
        <v>1846</v>
      </c>
      <c r="B208" s="1792" t="s">
        <v>1948</v>
      </c>
      <c r="C208" s="1793"/>
      <c r="D208" s="1793"/>
      <c r="E208" s="1793"/>
      <c r="F208" s="1794"/>
      <c r="G208" s="889" t="s">
        <v>729</v>
      </c>
      <c r="H208" s="919"/>
      <c r="I208" s="1795" t="e">
        <f>#REF!</f>
        <v>#REF!</v>
      </c>
      <c r="J208" s="1796"/>
      <c r="K208" s="1795" t="e">
        <f>#REF!</f>
        <v>#REF!</v>
      </c>
      <c r="L208" s="1797"/>
    </row>
    <row r="209" spans="1:12" ht="25.5" customHeight="1" x14ac:dyDescent="0.25">
      <c r="A209" s="882" t="s">
        <v>496</v>
      </c>
      <c r="B209" s="1792" t="s">
        <v>1925</v>
      </c>
      <c r="C209" s="1793"/>
      <c r="D209" s="1793"/>
      <c r="E209" s="1793"/>
      <c r="F209" s="1794"/>
      <c r="G209" s="888" t="s">
        <v>731</v>
      </c>
      <c r="H209" s="918"/>
      <c r="I209" s="1795" t="e">
        <f>#REF!</f>
        <v>#REF!</v>
      </c>
      <c r="J209" s="1796"/>
      <c r="K209" s="1795" t="e">
        <f>#REF!</f>
        <v>#REF!</v>
      </c>
      <c r="L209" s="1797"/>
    </row>
    <row r="210" spans="1:12" ht="27.75" customHeight="1" x14ac:dyDescent="0.25">
      <c r="A210" s="1003" t="s">
        <v>499</v>
      </c>
      <c r="B210" s="1818" t="s">
        <v>1949</v>
      </c>
      <c r="C210" s="1818"/>
      <c r="D210" s="1819"/>
      <c r="E210" s="1819"/>
      <c r="F210" s="1819"/>
      <c r="G210" s="928" t="s">
        <v>732</v>
      </c>
      <c r="H210" s="925"/>
      <c r="I210" s="1820" t="e">
        <f>#REF!</f>
        <v>#REF!</v>
      </c>
      <c r="J210" s="1821"/>
      <c r="K210" s="1820" t="e">
        <f>#REF!</f>
        <v>#REF!</v>
      </c>
      <c r="L210" s="1822"/>
    </row>
    <row r="211" spans="1:12" ht="32.25" customHeight="1" x14ac:dyDescent="0.25">
      <c r="A211" s="884" t="s">
        <v>502</v>
      </c>
      <c r="B211" s="1792" t="s">
        <v>1950</v>
      </c>
      <c r="C211" s="1793"/>
      <c r="D211" s="1793"/>
      <c r="E211" s="1793"/>
      <c r="F211" s="1794"/>
      <c r="G211" s="889" t="s">
        <v>734</v>
      </c>
      <c r="H211" s="919"/>
      <c r="I211" s="1795" t="e">
        <f>#REF!</f>
        <v>#REF!</v>
      </c>
      <c r="J211" s="1796"/>
      <c r="K211" s="1795" t="e">
        <f>#REF!</f>
        <v>#REF!</v>
      </c>
      <c r="L211" s="1797"/>
    </row>
    <row r="212" spans="1:12" s="874" customFormat="1" ht="27.75" customHeight="1" x14ac:dyDescent="0.25">
      <c r="A212" s="884" t="s">
        <v>505</v>
      </c>
      <c r="B212" s="1792" t="s">
        <v>1951</v>
      </c>
      <c r="C212" s="1793"/>
      <c r="D212" s="1793"/>
      <c r="E212" s="1793"/>
      <c r="F212" s="1794"/>
      <c r="G212" s="889" t="s">
        <v>736</v>
      </c>
      <c r="H212" s="919"/>
      <c r="I212" s="1795" t="e">
        <f>#REF!</f>
        <v>#REF!</v>
      </c>
      <c r="J212" s="1796"/>
      <c r="K212" s="1795" t="e">
        <f>#REF!</f>
        <v>#REF!</v>
      </c>
      <c r="L212" s="1797"/>
    </row>
    <row r="213" spans="1:12" ht="27.75" customHeight="1" x14ac:dyDescent="0.25">
      <c r="A213" s="884" t="s">
        <v>508</v>
      </c>
      <c r="B213" s="1792" t="s">
        <v>1092</v>
      </c>
      <c r="C213" s="1793"/>
      <c r="D213" s="1793"/>
      <c r="E213" s="1793"/>
      <c r="F213" s="1794"/>
      <c r="G213" s="889" t="s">
        <v>738</v>
      </c>
      <c r="H213" s="919"/>
      <c r="I213" s="1795" t="e">
        <f>#REF!</f>
        <v>#REF!</v>
      </c>
      <c r="J213" s="1796"/>
      <c r="K213" s="1795" t="e">
        <f>#REF!</f>
        <v>#REF!</v>
      </c>
      <c r="L213" s="1797"/>
    </row>
    <row r="214" spans="1:12" ht="27.75" customHeight="1" x14ac:dyDescent="0.25">
      <c r="A214" s="884" t="s">
        <v>511</v>
      </c>
      <c r="B214" s="1792" t="s">
        <v>1091</v>
      </c>
      <c r="C214" s="1793"/>
      <c r="D214" s="1793"/>
      <c r="E214" s="1793"/>
      <c r="F214" s="1794"/>
      <c r="G214" s="889" t="s">
        <v>740</v>
      </c>
      <c r="H214" s="919"/>
      <c r="I214" s="1795" t="e">
        <f>#REF!</f>
        <v>#REF!</v>
      </c>
      <c r="J214" s="1796"/>
      <c r="K214" s="1795" t="e">
        <f>#REF!</f>
        <v>#REF!</v>
      </c>
      <c r="L214" s="1797"/>
    </row>
    <row r="215" spans="1:12" ht="27.75" customHeight="1" x14ac:dyDescent="0.25">
      <c r="A215" s="884" t="s">
        <v>532</v>
      </c>
      <c r="B215" s="1792" t="s">
        <v>1952</v>
      </c>
      <c r="C215" s="1793"/>
      <c r="D215" s="1793"/>
      <c r="E215" s="1793"/>
      <c r="F215" s="1794"/>
      <c r="G215" s="889" t="s">
        <v>742</v>
      </c>
      <c r="H215" s="919"/>
      <c r="I215" s="1795" t="e">
        <f>#REF!</f>
        <v>#REF!</v>
      </c>
      <c r="J215" s="1796"/>
      <c r="K215" s="1795" t="e">
        <f>#REF!</f>
        <v>#REF!</v>
      </c>
      <c r="L215" s="1797"/>
    </row>
    <row r="216" spans="1:12" ht="27.75" customHeight="1" x14ac:dyDescent="0.25">
      <c r="A216" s="884" t="s">
        <v>535</v>
      </c>
      <c r="B216" s="1792" t="s">
        <v>1089</v>
      </c>
      <c r="C216" s="1793"/>
      <c r="D216" s="1793"/>
      <c r="E216" s="1793"/>
      <c r="F216" s="1794"/>
      <c r="G216" s="889" t="s">
        <v>744</v>
      </c>
      <c r="H216" s="919"/>
      <c r="I216" s="1795" t="e">
        <f>#REF!</f>
        <v>#REF!</v>
      </c>
      <c r="J216" s="1796"/>
      <c r="K216" s="1795" t="e">
        <f>#REF!</f>
        <v>#REF!</v>
      </c>
      <c r="L216" s="1797"/>
    </row>
    <row r="217" spans="1:12" ht="27.75" customHeight="1" x14ac:dyDescent="0.25">
      <c r="A217" s="884" t="s">
        <v>722</v>
      </c>
      <c r="B217" s="1792" t="s">
        <v>1953</v>
      </c>
      <c r="C217" s="1793"/>
      <c r="D217" s="1793"/>
      <c r="E217" s="1793"/>
      <c r="F217" s="1794"/>
      <c r="G217" s="889" t="s">
        <v>746</v>
      </c>
      <c r="H217" s="919"/>
      <c r="I217" s="1795" t="e">
        <f>#REF!</f>
        <v>#REF!</v>
      </c>
      <c r="J217" s="1796"/>
      <c r="K217" s="1795" t="e">
        <f>#REF!</f>
        <v>#REF!</v>
      </c>
      <c r="L217" s="1797"/>
    </row>
    <row r="218" spans="1:12" ht="27.75" customHeight="1" x14ac:dyDescent="0.25">
      <c r="A218" s="884" t="s">
        <v>725</v>
      </c>
      <c r="B218" s="1792" t="s">
        <v>1954</v>
      </c>
      <c r="C218" s="1793"/>
      <c r="D218" s="1793"/>
      <c r="E218" s="1793"/>
      <c r="F218" s="1794"/>
      <c r="G218" s="889" t="s">
        <v>748</v>
      </c>
      <c r="H218" s="919"/>
      <c r="I218" s="1795" t="e">
        <f>#REF!</f>
        <v>#REF!</v>
      </c>
      <c r="J218" s="1796"/>
      <c r="K218" s="1795" t="e">
        <f>#REF!</f>
        <v>#REF!</v>
      </c>
      <c r="L218" s="1797"/>
    </row>
    <row r="219" spans="1:12" ht="27.75" customHeight="1" thickBot="1" x14ac:dyDescent="0.3">
      <c r="A219" s="976" t="s">
        <v>1853</v>
      </c>
      <c r="B219" s="1798" t="s">
        <v>1087</v>
      </c>
      <c r="C219" s="1799"/>
      <c r="D219" s="1799"/>
      <c r="E219" s="1799"/>
      <c r="F219" s="1800"/>
      <c r="G219" s="974" t="s">
        <v>750</v>
      </c>
      <c r="H219" s="975"/>
      <c r="I219" s="1801" t="e">
        <f>#REF!</f>
        <v>#REF!</v>
      </c>
      <c r="J219" s="1802"/>
      <c r="K219" s="1801" t="e">
        <f>#REF!</f>
        <v>#REF!</v>
      </c>
      <c r="L219" s="1803"/>
    </row>
    <row r="220" spans="1:12" ht="27.75" customHeight="1" x14ac:dyDescent="0.15">
      <c r="A220" s="515" t="s">
        <v>1559</v>
      </c>
      <c r="B220" s="1815" t="s">
        <v>1626</v>
      </c>
      <c r="C220" s="1816"/>
      <c r="D220" s="1816"/>
      <c r="E220" s="1816"/>
      <c r="F220" s="1817"/>
      <c r="G220" s="863" t="s">
        <v>1561</v>
      </c>
      <c r="H220" s="973"/>
      <c r="I220" s="1611" t="s">
        <v>1627</v>
      </c>
      <c r="J220" s="1612"/>
      <c r="K220" s="1611" t="s">
        <v>1628</v>
      </c>
      <c r="L220" s="1681"/>
    </row>
    <row r="221" spans="1:12" ht="27.75" customHeight="1" x14ac:dyDescent="0.25">
      <c r="A221" s="1005" t="s">
        <v>577</v>
      </c>
      <c r="B221" s="1804" t="s">
        <v>1955</v>
      </c>
      <c r="C221" s="1805"/>
      <c r="D221" s="1805"/>
      <c r="E221" s="1805"/>
      <c r="F221" s="1806"/>
      <c r="G221" s="888" t="s">
        <v>753</v>
      </c>
      <c r="H221" s="918"/>
      <c r="I221" s="1807" t="e">
        <f>#REF!</f>
        <v>#REF!</v>
      </c>
      <c r="J221" s="1808"/>
      <c r="K221" s="1807" t="e">
        <f>#REF!</f>
        <v>#REF!</v>
      </c>
      <c r="L221" s="1809"/>
    </row>
    <row r="222" spans="1:12" ht="27.75" customHeight="1" x14ac:dyDescent="0.25">
      <c r="A222" s="884" t="s">
        <v>580</v>
      </c>
      <c r="B222" s="1792" t="s">
        <v>1956</v>
      </c>
      <c r="C222" s="1793"/>
      <c r="D222" s="1793"/>
      <c r="E222" s="1793"/>
      <c r="F222" s="1794"/>
      <c r="G222" s="889" t="s">
        <v>756</v>
      </c>
      <c r="H222" s="919"/>
      <c r="I222" s="1795" t="e">
        <f>#REF!</f>
        <v>#REF!</v>
      </c>
      <c r="J222" s="1796"/>
      <c r="K222" s="1795" t="e">
        <f>#REF!</f>
        <v>#REF!</v>
      </c>
      <c r="L222" s="1797"/>
    </row>
    <row r="223" spans="1:12" ht="27.75" customHeight="1" x14ac:dyDescent="0.25">
      <c r="A223" s="884" t="s">
        <v>496</v>
      </c>
      <c r="B223" s="1792" t="s">
        <v>1957</v>
      </c>
      <c r="C223" s="1793"/>
      <c r="D223" s="1793"/>
      <c r="E223" s="1793"/>
      <c r="F223" s="1794"/>
      <c r="G223" s="889" t="s">
        <v>758</v>
      </c>
      <c r="H223" s="919"/>
      <c r="I223" s="1795" t="e">
        <f>#REF!</f>
        <v>#REF!</v>
      </c>
      <c r="J223" s="1796"/>
      <c r="K223" s="1795" t="e">
        <f>#REF!</f>
        <v>#REF!</v>
      </c>
      <c r="L223" s="1797"/>
    </row>
    <row r="224" spans="1:12" ht="27.75" customHeight="1" x14ac:dyDescent="0.25">
      <c r="A224" s="1005" t="s">
        <v>595</v>
      </c>
      <c r="B224" s="1804" t="s">
        <v>1958</v>
      </c>
      <c r="C224" s="1805"/>
      <c r="D224" s="1805"/>
      <c r="E224" s="1805"/>
      <c r="F224" s="1806"/>
      <c r="G224" s="888" t="s">
        <v>760</v>
      </c>
      <c r="H224" s="918"/>
      <c r="I224" s="1807" t="e">
        <f>#REF!</f>
        <v>#REF!</v>
      </c>
      <c r="J224" s="1808"/>
      <c r="K224" s="1807" t="e">
        <f>#REF!</f>
        <v>#REF!</v>
      </c>
      <c r="L224" s="1809"/>
    </row>
    <row r="225" spans="1:12" ht="27.75" customHeight="1" x14ac:dyDescent="0.25">
      <c r="A225" s="1005" t="s">
        <v>613</v>
      </c>
      <c r="B225" s="1804" t="s">
        <v>2030</v>
      </c>
      <c r="C225" s="1805"/>
      <c r="D225" s="1805"/>
      <c r="E225" s="1805"/>
      <c r="F225" s="1806"/>
      <c r="G225" s="888" t="s">
        <v>762</v>
      </c>
      <c r="H225" s="918"/>
      <c r="I225" s="1807" t="e">
        <f>#REF!</f>
        <v>#REF!</v>
      </c>
      <c r="J225" s="1808"/>
      <c r="K225" s="1807" t="e">
        <f>#REF!</f>
        <v>#REF!</v>
      </c>
      <c r="L225" s="1809"/>
    </row>
    <row r="226" spans="1:12" s="874" customFormat="1" ht="27.75" customHeight="1" x14ac:dyDescent="0.25">
      <c r="A226" s="1005" t="s">
        <v>616</v>
      </c>
      <c r="B226" s="1804" t="s">
        <v>1959</v>
      </c>
      <c r="C226" s="1805"/>
      <c r="D226" s="1805"/>
      <c r="E226" s="1805"/>
      <c r="F226" s="1806"/>
      <c r="G226" s="888" t="s">
        <v>764</v>
      </c>
      <c r="H226" s="919"/>
      <c r="I226" s="1795" t="e">
        <f>#REF!</f>
        <v>#REF!</v>
      </c>
      <c r="J226" s="1796"/>
      <c r="K226" s="1795" t="e">
        <f>#REF!</f>
        <v>#REF!</v>
      </c>
      <c r="L226" s="1797"/>
    </row>
    <row r="227" spans="1:12" ht="31.5" customHeight="1" x14ac:dyDescent="0.25">
      <c r="A227" s="884" t="s">
        <v>1844</v>
      </c>
      <c r="B227" s="1792" t="s">
        <v>1960</v>
      </c>
      <c r="C227" s="1793"/>
      <c r="D227" s="1793"/>
      <c r="E227" s="1793"/>
      <c r="F227" s="1794"/>
      <c r="G227" s="889" t="s">
        <v>766</v>
      </c>
      <c r="H227" s="919"/>
      <c r="I227" s="1795" t="e">
        <f>#REF!</f>
        <v>#REF!</v>
      </c>
      <c r="J227" s="1796"/>
      <c r="K227" s="1795" t="e">
        <f>#REF!</f>
        <v>#REF!</v>
      </c>
      <c r="L227" s="1797"/>
    </row>
    <row r="228" spans="1:12" ht="30.75" customHeight="1" x14ac:dyDescent="0.25">
      <c r="A228" s="884" t="s">
        <v>1845</v>
      </c>
      <c r="B228" s="1792" t="s">
        <v>1961</v>
      </c>
      <c r="C228" s="1793"/>
      <c r="D228" s="1793"/>
      <c r="E228" s="1793"/>
      <c r="F228" s="1794"/>
      <c r="G228" s="889" t="s">
        <v>768</v>
      </c>
      <c r="H228" s="919"/>
      <c r="I228" s="1795" t="e">
        <f>#REF!</f>
        <v>#REF!</v>
      </c>
      <c r="J228" s="1796"/>
      <c r="K228" s="1795" t="e">
        <f>#REF!</f>
        <v>#REF!</v>
      </c>
      <c r="L228" s="1797"/>
    </row>
    <row r="229" spans="1:12" ht="31.5" customHeight="1" x14ac:dyDescent="0.25">
      <c r="A229" s="884" t="s">
        <v>1846</v>
      </c>
      <c r="B229" s="1792" t="s">
        <v>1962</v>
      </c>
      <c r="C229" s="1793"/>
      <c r="D229" s="1793"/>
      <c r="E229" s="1793"/>
      <c r="F229" s="1794"/>
      <c r="G229" s="889" t="s">
        <v>1854</v>
      </c>
      <c r="H229" s="919"/>
      <c r="I229" s="1795" t="e">
        <f>#REF!</f>
        <v>#REF!</v>
      </c>
      <c r="J229" s="1796"/>
      <c r="K229" s="1795" t="e">
        <f>#REF!</f>
        <v>#REF!</v>
      </c>
      <c r="L229" s="1797"/>
    </row>
    <row r="230" spans="1:12" ht="27.75" customHeight="1" x14ac:dyDescent="0.25">
      <c r="A230" s="884" t="s">
        <v>496</v>
      </c>
      <c r="B230" s="1792" t="s">
        <v>1084</v>
      </c>
      <c r="C230" s="1793"/>
      <c r="D230" s="1793"/>
      <c r="E230" s="1793"/>
      <c r="F230" s="1794"/>
      <c r="G230" s="889" t="s">
        <v>1855</v>
      </c>
      <c r="H230" s="919"/>
      <c r="I230" s="1795" t="e">
        <f>#REF!</f>
        <v>#REF!</v>
      </c>
      <c r="J230" s="1796"/>
      <c r="K230" s="1795" t="e">
        <f>#REF!</f>
        <v>#REF!</v>
      </c>
      <c r="L230" s="1797"/>
    </row>
    <row r="231" spans="1:12" ht="27.75" customHeight="1" x14ac:dyDescent="0.25">
      <c r="A231" s="884" t="s">
        <v>499</v>
      </c>
      <c r="B231" s="1792" t="s">
        <v>1963</v>
      </c>
      <c r="C231" s="1793"/>
      <c r="D231" s="1793"/>
      <c r="E231" s="1793"/>
      <c r="F231" s="1794"/>
      <c r="G231" s="889" t="s">
        <v>1856</v>
      </c>
      <c r="H231" s="919"/>
      <c r="I231" s="1795" t="e">
        <f>#REF!</f>
        <v>#REF!</v>
      </c>
      <c r="J231" s="1796"/>
      <c r="K231" s="1795" t="e">
        <f>#REF!</f>
        <v>#REF!</v>
      </c>
      <c r="L231" s="1797"/>
    </row>
    <row r="232" spans="1:12" ht="30.75" customHeight="1" x14ac:dyDescent="0.25">
      <c r="A232" s="884" t="s">
        <v>502</v>
      </c>
      <c r="B232" s="1792" t="s">
        <v>1964</v>
      </c>
      <c r="C232" s="1793"/>
      <c r="D232" s="1793"/>
      <c r="E232" s="1793"/>
      <c r="F232" s="1794"/>
      <c r="G232" s="889" t="s">
        <v>1857</v>
      </c>
      <c r="H232" s="919"/>
      <c r="I232" s="1795" t="e">
        <f>#REF!</f>
        <v>#REF!</v>
      </c>
      <c r="J232" s="1796"/>
      <c r="K232" s="1795" t="e">
        <f>#REF!</f>
        <v>#REF!</v>
      </c>
      <c r="L232" s="1797"/>
    </row>
    <row r="233" spans="1:12" ht="27.75" customHeight="1" x14ac:dyDescent="0.25">
      <c r="A233" s="884" t="s">
        <v>505</v>
      </c>
      <c r="B233" s="1792" t="s">
        <v>1965</v>
      </c>
      <c r="C233" s="1793"/>
      <c r="D233" s="1793"/>
      <c r="E233" s="1793"/>
      <c r="F233" s="1794"/>
      <c r="G233" s="889" t="s">
        <v>1858</v>
      </c>
      <c r="H233" s="919"/>
      <c r="I233" s="1795" t="e">
        <f>#REF!</f>
        <v>#REF!</v>
      </c>
      <c r="J233" s="1796"/>
      <c r="K233" s="1795" t="e">
        <f>#REF!</f>
        <v>#REF!</v>
      </c>
      <c r="L233" s="1797"/>
    </row>
    <row r="234" spans="1:12" ht="27.75" customHeight="1" x14ac:dyDescent="0.25">
      <c r="A234" s="884" t="s">
        <v>508</v>
      </c>
      <c r="B234" s="1792" t="s">
        <v>1079</v>
      </c>
      <c r="C234" s="1793"/>
      <c r="D234" s="1793"/>
      <c r="E234" s="1793"/>
      <c r="F234" s="1794"/>
      <c r="G234" s="889" t="s">
        <v>1859</v>
      </c>
      <c r="H234" s="919"/>
      <c r="I234" s="1795" t="e">
        <f>#REF!</f>
        <v>#REF!</v>
      </c>
      <c r="J234" s="1796"/>
      <c r="K234" s="1795" t="e">
        <f>#REF!</f>
        <v>#REF!</v>
      </c>
      <c r="L234" s="1797"/>
    </row>
    <row r="235" spans="1:12" ht="27.75" customHeight="1" x14ac:dyDescent="0.25">
      <c r="A235" s="884" t="s">
        <v>511</v>
      </c>
      <c r="B235" s="1792" t="s">
        <v>1966</v>
      </c>
      <c r="C235" s="1793"/>
      <c r="D235" s="1793"/>
      <c r="E235" s="1793"/>
      <c r="F235" s="1794"/>
      <c r="G235" s="889" t="s">
        <v>1860</v>
      </c>
      <c r="H235" s="919"/>
      <c r="I235" s="1795" t="e">
        <f>#REF!</f>
        <v>#REF!</v>
      </c>
      <c r="J235" s="1796"/>
      <c r="K235" s="1795" t="e">
        <f>#REF!</f>
        <v>#REF!</v>
      </c>
      <c r="L235" s="1797"/>
    </row>
    <row r="236" spans="1:12" s="874" customFormat="1" ht="27.75" customHeight="1" x14ac:dyDescent="0.25">
      <c r="A236" s="884" t="s">
        <v>532</v>
      </c>
      <c r="B236" s="1792" t="s">
        <v>1967</v>
      </c>
      <c r="C236" s="1793"/>
      <c r="D236" s="1793"/>
      <c r="E236" s="1793"/>
      <c r="F236" s="1794"/>
      <c r="G236" s="889" t="s">
        <v>1861</v>
      </c>
      <c r="H236" s="919"/>
      <c r="I236" s="1795" t="e">
        <f>#REF!</f>
        <v>#REF!</v>
      </c>
      <c r="J236" s="1796"/>
      <c r="K236" s="1795" t="e">
        <f>#REF!</f>
        <v>#REF!</v>
      </c>
      <c r="L236" s="1797"/>
    </row>
    <row r="237" spans="1:12" ht="27.75" customHeight="1" x14ac:dyDescent="0.25">
      <c r="A237" s="884" t="s">
        <v>535</v>
      </c>
      <c r="B237" s="1792" t="s">
        <v>1968</v>
      </c>
      <c r="C237" s="1793"/>
      <c r="D237" s="1793"/>
      <c r="E237" s="1793"/>
      <c r="F237" s="1794"/>
      <c r="G237" s="889" t="s">
        <v>1862</v>
      </c>
      <c r="H237" s="919"/>
      <c r="I237" s="1795" t="e">
        <f>#REF!</f>
        <v>#REF!</v>
      </c>
      <c r="J237" s="1796"/>
      <c r="K237" s="1795" t="e">
        <f>#REF!</f>
        <v>#REF!</v>
      </c>
      <c r="L237" s="1797"/>
    </row>
    <row r="238" spans="1:12" ht="27.75" customHeight="1" x14ac:dyDescent="0.25">
      <c r="A238" s="884" t="s">
        <v>722</v>
      </c>
      <c r="B238" s="1792" t="s">
        <v>1969</v>
      </c>
      <c r="C238" s="1793"/>
      <c r="D238" s="1793"/>
      <c r="E238" s="1793"/>
      <c r="F238" s="1794"/>
      <c r="G238" s="889" t="s">
        <v>1863</v>
      </c>
      <c r="H238" s="919"/>
      <c r="I238" s="1795" t="e">
        <f>#REF!</f>
        <v>#REF!</v>
      </c>
      <c r="J238" s="1796"/>
      <c r="K238" s="1795" t="e">
        <f>#REF!</f>
        <v>#REF!</v>
      </c>
      <c r="L238" s="1797"/>
    </row>
    <row r="239" spans="1:12" ht="27.75" customHeight="1" x14ac:dyDescent="0.25">
      <c r="A239" s="1005" t="s">
        <v>751</v>
      </c>
      <c r="B239" s="1804" t="s">
        <v>1970</v>
      </c>
      <c r="C239" s="1805"/>
      <c r="D239" s="1805"/>
      <c r="E239" s="1805"/>
      <c r="F239" s="1806"/>
      <c r="G239" s="888" t="s">
        <v>1864</v>
      </c>
      <c r="H239" s="918"/>
      <c r="I239" s="1807" t="e">
        <f>#REF!</f>
        <v>#REF!</v>
      </c>
      <c r="J239" s="1808"/>
      <c r="K239" s="1807" t="e">
        <f>#REF!</f>
        <v>#REF!</v>
      </c>
      <c r="L239" s="1809"/>
    </row>
    <row r="240" spans="1:12" s="874" customFormat="1" ht="27.75" customHeight="1" x14ac:dyDescent="0.25">
      <c r="A240" s="884" t="s">
        <v>754</v>
      </c>
      <c r="B240" s="1792" t="s">
        <v>1971</v>
      </c>
      <c r="C240" s="1793"/>
      <c r="D240" s="1793"/>
      <c r="E240" s="1793"/>
      <c r="F240" s="1794"/>
      <c r="G240" s="889" t="s">
        <v>1865</v>
      </c>
      <c r="H240" s="919"/>
      <c r="I240" s="1795" t="e">
        <f>#REF!</f>
        <v>#REF!</v>
      </c>
      <c r="J240" s="1796"/>
      <c r="K240" s="1795" t="e">
        <f>#REF!</f>
        <v>#REF!</v>
      </c>
      <c r="L240" s="1797"/>
    </row>
    <row r="241" spans="1:12" s="874" customFormat="1" ht="27.75" customHeight="1" x14ac:dyDescent="0.25">
      <c r="A241" s="884" t="s">
        <v>496</v>
      </c>
      <c r="B241" s="1792" t="s">
        <v>1972</v>
      </c>
      <c r="C241" s="1793"/>
      <c r="D241" s="1793"/>
      <c r="E241" s="1793"/>
      <c r="F241" s="1794"/>
      <c r="G241" s="889" t="s">
        <v>1866</v>
      </c>
      <c r="H241" s="919"/>
      <c r="I241" s="1795" t="e">
        <f>#REF!</f>
        <v>#REF!</v>
      </c>
      <c r="J241" s="1796"/>
      <c r="K241" s="1795" t="e">
        <f>#REF!</f>
        <v>#REF!</v>
      </c>
      <c r="L241" s="1797"/>
    </row>
    <row r="242" spans="1:12" s="874" customFormat="1" ht="27.75" customHeight="1" x14ac:dyDescent="0.25">
      <c r="A242" s="1002" t="s">
        <v>1867</v>
      </c>
      <c r="B242" s="1810" t="s">
        <v>1973</v>
      </c>
      <c r="C242" s="1810"/>
      <c r="D242" s="1811"/>
      <c r="E242" s="1811"/>
      <c r="F242" s="1811"/>
      <c r="G242" s="929" t="s">
        <v>1868</v>
      </c>
      <c r="H242" s="930"/>
      <c r="I242" s="1812" t="e">
        <f>#REF!</f>
        <v>#REF!</v>
      </c>
      <c r="J242" s="1813"/>
      <c r="K242" s="1812" t="e">
        <f>#REF!</f>
        <v>#REF!</v>
      </c>
      <c r="L242" s="1814"/>
    </row>
    <row r="243" spans="1:12" s="874" customFormat="1" ht="27.75" customHeight="1" x14ac:dyDescent="0.25">
      <c r="A243" s="982" t="s">
        <v>1869</v>
      </c>
      <c r="B243" s="1804" t="s">
        <v>1075</v>
      </c>
      <c r="C243" s="1805"/>
      <c r="D243" s="1805"/>
      <c r="E243" s="1805"/>
      <c r="F243" s="1806"/>
      <c r="G243" s="888" t="s">
        <v>1870</v>
      </c>
      <c r="H243" s="918"/>
      <c r="I243" s="1807" t="e">
        <f>#REF!</f>
        <v>#REF!</v>
      </c>
      <c r="J243" s="1808"/>
      <c r="K243" s="1807" t="e">
        <f>#REF!</f>
        <v>#REF!</v>
      </c>
      <c r="L243" s="1809"/>
    </row>
    <row r="244" spans="1:12" s="874" customFormat="1" ht="27.75" customHeight="1" x14ac:dyDescent="0.25">
      <c r="A244" s="982" t="s">
        <v>627</v>
      </c>
      <c r="B244" s="1804" t="s">
        <v>1974</v>
      </c>
      <c r="C244" s="1805"/>
      <c r="D244" s="1805"/>
      <c r="E244" s="1805"/>
      <c r="F244" s="1806"/>
      <c r="G244" s="888" t="s">
        <v>1871</v>
      </c>
      <c r="H244" s="918"/>
      <c r="I244" s="1807" t="e">
        <f>#REF!</f>
        <v>#REF!</v>
      </c>
      <c r="J244" s="1808"/>
      <c r="K244" s="1807" t="e">
        <f>#REF!</f>
        <v>#REF!</v>
      </c>
      <c r="L244" s="1809"/>
    </row>
    <row r="245" spans="1:12" s="874" customFormat="1" ht="27.75" customHeight="1" x14ac:dyDescent="0.25">
      <c r="A245" s="991" t="s">
        <v>630</v>
      </c>
      <c r="B245" s="1792" t="s">
        <v>1070</v>
      </c>
      <c r="C245" s="1793"/>
      <c r="D245" s="1793"/>
      <c r="E245" s="1793"/>
      <c r="F245" s="1794"/>
      <c r="G245" s="889" t="s">
        <v>1872</v>
      </c>
      <c r="H245" s="919"/>
      <c r="I245" s="1795" t="e">
        <f>#REF!</f>
        <v>#REF!</v>
      </c>
      <c r="J245" s="1796"/>
      <c r="K245" s="1795" t="e">
        <f>#REF!</f>
        <v>#REF!</v>
      </c>
      <c r="L245" s="1797"/>
    </row>
    <row r="246" spans="1:12" s="874" customFormat="1" ht="27.75" customHeight="1" x14ac:dyDescent="0.25">
      <c r="A246" s="991" t="s">
        <v>496</v>
      </c>
      <c r="B246" s="1792" t="s">
        <v>1069</v>
      </c>
      <c r="C246" s="1793"/>
      <c r="D246" s="1793"/>
      <c r="E246" s="1793"/>
      <c r="F246" s="1794"/>
      <c r="G246" s="889" t="s">
        <v>1873</v>
      </c>
      <c r="H246" s="919"/>
      <c r="I246" s="1795" t="e">
        <f>#REF!</f>
        <v>#REF!</v>
      </c>
      <c r="J246" s="1796"/>
      <c r="K246" s="1795" t="e">
        <f>#REF!</f>
        <v>#REF!</v>
      </c>
      <c r="L246" s="1797"/>
    </row>
    <row r="247" spans="1:12" s="874" customFormat="1" ht="27.75" customHeight="1" x14ac:dyDescent="0.25">
      <c r="A247" s="991" t="s">
        <v>499</v>
      </c>
      <c r="B247" s="1792" t="s">
        <v>1975</v>
      </c>
      <c r="C247" s="1793"/>
      <c r="D247" s="1793"/>
      <c r="E247" s="1793"/>
      <c r="F247" s="1794"/>
      <c r="G247" s="889" t="s">
        <v>1874</v>
      </c>
      <c r="H247" s="919"/>
      <c r="I247" s="1795" t="e">
        <f>#REF!</f>
        <v>#REF!</v>
      </c>
      <c r="J247" s="1796"/>
      <c r="K247" s="1795" t="e">
        <f>#REF!</f>
        <v>#REF!</v>
      </c>
      <c r="L247" s="1797"/>
    </row>
    <row r="248" spans="1:12" ht="27.75" customHeight="1" thickBot="1" x14ac:dyDescent="0.3">
      <c r="A248" s="1000" t="s">
        <v>502</v>
      </c>
      <c r="B248" s="1798" t="s">
        <v>1976</v>
      </c>
      <c r="C248" s="1799"/>
      <c r="D248" s="1799"/>
      <c r="E248" s="1799"/>
      <c r="F248" s="1800"/>
      <c r="G248" s="974" t="s">
        <v>1875</v>
      </c>
      <c r="H248" s="975"/>
      <c r="I248" s="1801" t="e">
        <f>#REF!</f>
        <v>#REF!</v>
      </c>
      <c r="J248" s="1802"/>
      <c r="K248" s="1801" t="e">
        <f>#REF!</f>
        <v>#REF!</v>
      </c>
      <c r="L248" s="1803"/>
    </row>
    <row r="249" spans="1:12" ht="27.75" customHeight="1" x14ac:dyDescent="0.25">
      <c r="A249" s="876"/>
      <c r="B249" s="877"/>
      <c r="C249" s="877"/>
      <c r="D249" s="885"/>
      <c r="E249" s="885"/>
      <c r="F249" s="885"/>
      <c r="G249" s="878"/>
      <c r="H249" s="878"/>
      <c r="I249" s="879"/>
      <c r="J249" s="879"/>
      <c r="K249" s="879"/>
      <c r="L249" s="879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907" customWidth="1"/>
    <col min="2" max="2" width="15.5703125" style="907" customWidth="1"/>
    <col min="3" max="3" width="6.140625" style="907" customWidth="1"/>
    <col min="4" max="4" width="23.85546875" style="907" customWidth="1"/>
    <col min="5" max="5" width="0.5703125" style="907" customWidth="1"/>
    <col min="6" max="6" width="6.42578125" style="907" customWidth="1"/>
    <col min="7" max="8" width="22.85546875" style="907" customWidth="1"/>
    <col min="9" max="16384" width="9.140625" style="907"/>
  </cols>
  <sheetData>
    <row r="1" spans="1:12" s="868" customFormat="1" ht="15" customHeight="1" x14ac:dyDescent="0.25">
      <c r="A1" s="867"/>
      <c r="D1" s="869"/>
      <c r="E1" s="869"/>
      <c r="F1" s="869"/>
      <c r="I1" s="869"/>
      <c r="J1" s="869"/>
    </row>
    <row r="2" spans="1:12" s="868" customFormat="1" ht="23.25" customHeight="1" x14ac:dyDescent="0.25">
      <c r="A2" s="867"/>
      <c r="B2" s="855" t="s">
        <v>2078</v>
      </c>
      <c r="C2" s="530" t="s">
        <v>1558</v>
      </c>
      <c r="D2" s="934" t="e">
        <f>#REF!</f>
        <v>#REF!</v>
      </c>
      <c r="E2" s="586"/>
      <c r="F2" s="893" t="s">
        <v>2032</v>
      </c>
      <c r="G2" s="933" t="e">
        <f>#REF!</f>
        <v>#REF!</v>
      </c>
    </row>
    <row r="3" spans="1:12" s="868" customFormat="1" ht="2.25" customHeight="1" thickBot="1" x14ac:dyDescent="0.3">
      <c r="A3" s="867"/>
      <c r="B3" s="898"/>
      <c r="C3" s="869"/>
      <c r="D3" s="869"/>
      <c r="E3" s="869"/>
    </row>
    <row r="4" spans="1:12" s="903" customFormat="1" ht="11.25" customHeight="1" x14ac:dyDescent="0.25">
      <c r="A4" s="899"/>
      <c r="B4" s="900"/>
      <c r="C4" s="932"/>
      <c r="D4" s="932"/>
      <c r="E4" s="901"/>
      <c r="F4" s="902"/>
      <c r="G4" s="1655" t="s">
        <v>1689</v>
      </c>
      <c r="H4" s="1682"/>
    </row>
    <row r="5" spans="1:12" s="903" customFormat="1" ht="33.75" customHeight="1" x14ac:dyDescent="0.25">
      <c r="A5" s="1007" t="s">
        <v>1559</v>
      </c>
      <c r="B5" s="1902" t="s">
        <v>1262</v>
      </c>
      <c r="C5" s="1903"/>
      <c r="D5" s="1903"/>
      <c r="E5" s="1009"/>
      <c r="F5" s="1008" t="s">
        <v>1561</v>
      </c>
      <c r="G5" s="1006" t="s">
        <v>1690</v>
      </c>
      <c r="H5" s="575" t="s">
        <v>1691</v>
      </c>
    </row>
    <row r="6" spans="1:12" s="903" customFormat="1" ht="29.65" customHeight="1" x14ac:dyDescent="0.25">
      <c r="A6" s="1005" t="s">
        <v>844</v>
      </c>
      <c r="B6" s="1804" t="s">
        <v>1977</v>
      </c>
      <c r="C6" s="1805"/>
      <c r="D6" s="1805"/>
      <c r="E6" s="1806"/>
      <c r="F6" s="881" t="s">
        <v>778</v>
      </c>
      <c r="G6" s="986" t="e">
        <f>#REF!</f>
        <v>#REF!</v>
      </c>
      <c r="H6" s="989" t="e">
        <f>#REF!</f>
        <v>#REF!</v>
      </c>
    </row>
    <row r="7" spans="1:12" s="903" customFormat="1" ht="29.65" customHeight="1" x14ac:dyDescent="0.25">
      <c r="A7" s="1005" t="s">
        <v>906</v>
      </c>
      <c r="B7" s="1804" t="s">
        <v>1978</v>
      </c>
      <c r="C7" s="1805"/>
      <c r="D7" s="1805"/>
      <c r="E7" s="1806"/>
      <c r="F7" s="881" t="s">
        <v>781</v>
      </c>
      <c r="G7" s="986" t="e">
        <f>#REF!</f>
        <v>#REF!</v>
      </c>
      <c r="H7" s="904" t="e">
        <f>#REF!</f>
        <v>#REF!</v>
      </c>
    </row>
    <row r="8" spans="1:12" s="906" customFormat="1" ht="29.65" customHeight="1" x14ac:dyDescent="0.25">
      <c r="A8" s="935" t="s">
        <v>841</v>
      </c>
      <c r="B8" s="1792" t="s">
        <v>1979</v>
      </c>
      <c r="C8" s="1793"/>
      <c r="D8" s="1793"/>
      <c r="E8" s="1794"/>
      <c r="F8" s="883" t="s">
        <v>784</v>
      </c>
      <c r="G8" s="983" t="e">
        <f>#REF!</f>
        <v>#REF!</v>
      </c>
      <c r="H8" s="905" t="e">
        <f>#REF!</f>
        <v>#REF!</v>
      </c>
    </row>
    <row r="9" spans="1:12" s="906" customFormat="1" ht="29.65" customHeight="1" x14ac:dyDescent="0.25">
      <c r="A9" s="935" t="s">
        <v>1876</v>
      </c>
      <c r="B9" s="1792" t="s">
        <v>1980</v>
      </c>
      <c r="C9" s="1793"/>
      <c r="D9" s="1793"/>
      <c r="E9" s="1794"/>
      <c r="F9" s="883" t="s">
        <v>787</v>
      </c>
      <c r="G9" s="983" t="e">
        <f>#REF!</f>
        <v>#REF!</v>
      </c>
      <c r="H9" s="905" t="e">
        <f>#REF!</f>
        <v>#REF!</v>
      </c>
    </row>
    <row r="10" spans="1:12" s="903" customFormat="1" ht="29.65" customHeight="1" x14ac:dyDescent="0.25">
      <c r="A10" s="935" t="s">
        <v>1877</v>
      </c>
      <c r="B10" s="1792" t="s">
        <v>1981</v>
      </c>
      <c r="C10" s="1793"/>
      <c r="D10" s="1793"/>
      <c r="E10" s="1794"/>
      <c r="F10" s="883" t="s">
        <v>790</v>
      </c>
      <c r="G10" s="983" t="e">
        <f>#REF!</f>
        <v>#REF!</v>
      </c>
      <c r="H10" s="905" t="e">
        <f>#REF!</f>
        <v>#REF!</v>
      </c>
    </row>
    <row r="11" spans="1:12" s="903" customFormat="1" ht="29.65" customHeight="1" x14ac:dyDescent="0.25">
      <c r="A11" s="935" t="s">
        <v>1878</v>
      </c>
      <c r="B11" s="1792" t="s">
        <v>1982</v>
      </c>
      <c r="C11" s="1793"/>
      <c r="D11" s="1793"/>
      <c r="E11" s="1794"/>
      <c r="F11" s="883" t="s">
        <v>792</v>
      </c>
      <c r="G11" s="983" t="e">
        <f>#REF!</f>
        <v>#REF!</v>
      </c>
      <c r="H11" s="905" t="e">
        <f>#REF!</f>
        <v>#REF!</v>
      </c>
    </row>
    <row r="12" spans="1:12" s="903" customFormat="1" ht="29.65" customHeight="1" x14ac:dyDescent="0.25">
      <c r="A12" s="935" t="s">
        <v>940</v>
      </c>
      <c r="B12" s="1792" t="s">
        <v>1983</v>
      </c>
      <c r="C12" s="1793"/>
      <c r="D12" s="1793"/>
      <c r="E12" s="1794"/>
      <c r="F12" s="883" t="s">
        <v>794</v>
      </c>
      <c r="G12" s="983" t="e">
        <f>#REF!</f>
        <v>#REF!</v>
      </c>
      <c r="H12" s="905" t="e">
        <f>#REF!</f>
        <v>#REF!</v>
      </c>
    </row>
    <row r="13" spans="1:12" s="906" customFormat="1" ht="31.5" customHeight="1" x14ac:dyDescent="0.25">
      <c r="A13" s="935" t="s">
        <v>1879</v>
      </c>
      <c r="B13" s="1792" t="s">
        <v>1984</v>
      </c>
      <c r="C13" s="1793"/>
      <c r="D13" s="1793"/>
      <c r="E13" s="1794"/>
      <c r="F13" s="883" t="s">
        <v>796</v>
      </c>
      <c r="G13" s="983" t="e">
        <f>#REF!</f>
        <v>#REF!</v>
      </c>
      <c r="H13" s="905" t="e">
        <f>#REF!</f>
        <v>#REF!</v>
      </c>
      <c r="L13" s="903"/>
    </row>
    <row r="14" spans="1:12" s="903" customFormat="1" ht="29.65" customHeight="1" x14ac:dyDescent="0.25">
      <c r="A14" s="935" t="s">
        <v>1880</v>
      </c>
      <c r="B14" s="1792" t="s">
        <v>1985</v>
      </c>
      <c r="C14" s="1793"/>
      <c r="D14" s="1793"/>
      <c r="E14" s="1794"/>
      <c r="F14" s="883" t="s">
        <v>799</v>
      </c>
      <c r="G14" s="983" t="e">
        <f>#REF!</f>
        <v>#REF!</v>
      </c>
      <c r="H14" s="905" t="e">
        <f>#REF!</f>
        <v>#REF!</v>
      </c>
    </row>
    <row r="15" spans="1:12" s="903" customFormat="1" ht="29.65" customHeight="1" x14ac:dyDescent="0.25">
      <c r="A15" s="936" t="s">
        <v>906</v>
      </c>
      <c r="B15" s="1804" t="s">
        <v>1986</v>
      </c>
      <c r="C15" s="1805"/>
      <c r="D15" s="1805"/>
      <c r="E15" s="1806"/>
      <c r="F15" s="881" t="s">
        <v>802</v>
      </c>
      <c r="G15" s="986" t="e">
        <f>#REF!</f>
        <v>#REF!</v>
      </c>
      <c r="H15" s="904" t="e">
        <f>#REF!</f>
        <v>#REF!</v>
      </c>
    </row>
    <row r="16" spans="1:12" s="906" customFormat="1" ht="29.65" customHeight="1" x14ac:dyDescent="0.25">
      <c r="A16" s="884" t="s">
        <v>487</v>
      </c>
      <c r="B16" s="1792" t="s">
        <v>1987</v>
      </c>
      <c r="C16" s="1793"/>
      <c r="D16" s="1793"/>
      <c r="E16" s="1794"/>
      <c r="F16" s="883" t="s">
        <v>804</v>
      </c>
      <c r="G16" s="983" t="e">
        <f>#REF!</f>
        <v>#REF!</v>
      </c>
      <c r="H16" s="905" t="e">
        <f>#REF!</f>
        <v>#REF!</v>
      </c>
    </row>
    <row r="17" spans="1:8" s="903" customFormat="1" ht="29.65" customHeight="1" x14ac:dyDescent="0.25">
      <c r="A17" s="884" t="s">
        <v>558</v>
      </c>
      <c r="B17" s="1792" t="s">
        <v>1988</v>
      </c>
      <c r="C17" s="1793"/>
      <c r="D17" s="1793"/>
      <c r="E17" s="1794"/>
      <c r="F17" s="883" t="s">
        <v>806</v>
      </c>
      <c r="G17" s="983" t="e">
        <f>#REF!</f>
        <v>#REF!</v>
      </c>
      <c r="H17" s="905" t="e">
        <f>#REF!</f>
        <v>#REF!</v>
      </c>
    </row>
    <row r="18" spans="1:8" s="903" customFormat="1" ht="29.65" customHeight="1" x14ac:dyDescent="0.25">
      <c r="A18" s="884" t="s">
        <v>627</v>
      </c>
      <c r="B18" s="1792" t="s">
        <v>1989</v>
      </c>
      <c r="C18" s="1793"/>
      <c r="D18" s="1793"/>
      <c r="E18" s="1794"/>
      <c r="F18" s="883" t="s">
        <v>808</v>
      </c>
      <c r="G18" s="983" t="e">
        <f>#REF!</f>
        <v>#REF!</v>
      </c>
      <c r="H18" s="905" t="e">
        <f>#REF!</f>
        <v>#REF!</v>
      </c>
    </row>
    <row r="19" spans="1:8" s="903" customFormat="1" ht="29.65" customHeight="1" x14ac:dyDescent="0.25">
      <c r="A19" s="884" t="s">
        <v>817</v>
      </c>
      <c r="B19" s="1792" t="s">
        <v>1250</v>
      </c>
      <c r="C19" s="1793"/>
      <c r="D19" s="1793"/>
      <c r="E19" s="1794"/>
      <c r="F19" s="883" t="s">
        <v>810</v>
      </c>
      <c r="G19" s="983" t="e">
        <f>#REF!</f>
        <v>#REF!</v>
      </c>
      <c r="H19" s="905" t="e">
        <f>#REF!</f>
        <v>#REF!</v>
      </c>
    </row>
    <row r="20" spans="1:8" s="903" customFormat="1" ht="29.65" customHeight="1" x14ac:dyDescent="0.25">
      <c r="A20" s="884" t="s">
        <v>820</v>
      </c>
      <c r="B20" s="1792" t="s">
        <v>1990</v>
      </c>
      <c r="C20" s="1793"/>
      <c r="D20" s="1793"/>
      <c r="E20" s="1794"/>
      <c r="F20" s="883" t="s">
        <v>813</v>
      </c>
      <c r="G20" s="983" t="e">
        <f>#REF!</f>
        <v>#REF!</v>
      </c>
      <c r="H20" s="905" t="e">
        <f>#REF!</f>
        <v>#REF!</v>
      </c>
    </row>
    <row r="21" spans="1:8" s="903" customFormat="1" ht="29.65" customHeight="1" x14ac:dyDescent="0.25">
      <c r="A21" s="884" t="s">
        <v>1881</v>
      </c>
      <c r="B21" s="1792" t="s">
        <v>1247</v>
      </c>
      <c r="C21" s="1793"/>
      <c r="D21" s="1793"/>
      <c r="E21" s="1794"/>
      <c r="F21" s="883" t="s">
        <v>816</v>
      </c>
      <c r="G21" s="983" t="e">
        <f>#REF!</f>
        <v>#REF!</v>
      </c>
      <c r="H21" s="905" t="e">
        <f>#REF!</f>
        <v>#REF!</v>
      </c>
    </row>
    <row r="22" spans="1:8" s="903" customFormat="1" ht="29.65" customHeight="1" x14ac:dyDescent="0.25">
      <c r="A22" s="884" t="s">
        <v>496</v>
      </c>
      <c r="B22" s="1792" t="s">
        <v>1991</v>
      </c>
      <c r="C22" s="1793"/>
      <c r="D22" s="1793"/>
      <c r="E22" s="1794"/>
      <c r="F22" s="883" t="s">
        <v>819</v>
      </c>
      <c r="G22" s="983" t="e">
        <f>#REF!</f>
        <v>#REF!</v>
      </c>
      <c r="H22" s="905" t="e">
        <f>#REF!</f>
        <v>#REF!</v>
      </c>
    </row>
    <row r="23" spans="1:8" s="903" customFormat="1" ht="29.65" customHeight="1" x14ac:dyDescent="0.25">
      <c r="A23" s="884" t="s">
        <v>499</v>
      </c>
      <c r="B23" s="1792" t="s">
        <v>1992</v>
      </c>
      <c r="C23" s="1793"/>
      <c r="D23" s="1793"/>
      <c r="E23" s="1794"/>
      <c r="F23" s="883" t="s">
        <v>822</v>
      </c>
      <c r="G23" s="983" t="e">
        <f>#REF!</f>
        <v>#REF!</v>
      </c>
      <c r="H23" s="905" t="e">
        <f>#REF!</f>
        <v>#REF!</v>
      </c>
    </row>
    <row r="24" spans="1:8" s="903" customFormat="1" ht="29.65" customHeight="1" x14ac:dyDescent="0.25">
      <c r="A24" s="884" t="s">
        <v>502</v>
      </c>
      <c r="B24" s="1792" t="s">
        <v>1244</v>
      </c>
      <c r="C24" s="1793"/>
      <c r="D24" s="1793"/>
      <c r="E24" s="1794"/>
      <c r="F24" s="883" t="s">
        <v>825</v>
      </c>
      <c r="G24" s="983" t="e">
        <f>#REF!</f>
        <v>#REF!</v>
      </c>
      <c r="H24" s="905" t="e">
        <f>#REF!</f>
        <v>#REF!</v>
      </c>
    </row>
    <row r="25" spans="1:8" s="903" customFormat="1" ht="29.65" customHeight="1" x14ac:dyDescent="0.25">
      <c r="A25" s="884" t="s">
        <v>826</v>
      </c>
      <c r="B25" s="1792" t="s">
        <v>1243</v>
      </c>
      <c r="C25" s="1793"/>
      <c r="D25" s="1793"/>
      <c r="E25" s="1794"/>
      <c r="F25" s="883" t="s">
        <v>828</v>
      </c>
      <c r="G25" s="983" t="e">
        <f>#REF!</f>
        <v>#REF!</v>
      </c>
      <c r="H25" s="905" t="e">
        <f>#REF!</f>
        <v>#REF!</v>
      </c>
    </row>
    <row r="26" spans="1:8" s="903" customFormat="1" ht="32.25" customHeight="1" x14ac:dyDescent="0.25">
      <c r="A26" s="884" t="s">
        <v>829</v>
      </c>
      <c r="B26" s="1899" t="s">
        <v>1993</v>
      </c>
      <c r="C26" s="1900"/>
      <c r="D26" s="1900"/>
      <c r="E26" s="1901"/>
      <c r="F26" s="883" t="s">
        <v>831</v>
      </c>
      <c r="G26" s="983" t="e">
        <f>#REF!</f>
        <v>#REF!</v>
      </c>
      <c r="H26" s="905" t="e">
        <f>#REF!</f>
        <v>#REF!</v>
      </c>
    </row>
    <row r="27" spans="1:8" s="903" customFormat="1" ht="29.65" customHeight="1" x14ac:dyDescent="0.25">
      <c r="A27" s="884" t="s">
        <v>1882</v>
      </c>
      <c r="B27" s="1792" t="s">
        <v>1994</v>
      </c>
      <c r="C27" s="1793"/>
      <c r="D27" s="1793"/>
      <c r="E27" s="1794"/>
      <c r="F27" s="883" t="s">
        <v>834</v>
      </c>
      <c r="G27" s="983" t="e">
        <f>#REF!</f>
        <v>#REF!</v>
      </c>
      <c r="H27" s="905" t="e">
        <f>#REF!</f>
        <v>#REF!</v>
      </c>
    </row>
    <row r="28" spans="1:8" s="903" customFormat="1" ht="32.25" customHeight="1" x14ac:dyDescent="0.25">
      <c r="A28" s="884" t="s">
        <v>496</v>
      </c>
      <c r="B28" s="1899" t="s">
        <v>1995</v>
      </c>
      <c r="C28" s="1900"/>
      <c r="D28" s="1900"/>
      <c r="E28" s="1901"/>
      <c r="F28" s="883" t="s">
        <v>837</v>
      </c>
      <c r="G28" s="983" t="e">
        <f>#REF!</f>
        <v>#REF!</v>
      </c>
      <c r="H28" s="905" t="e">
        <f>#REF!</f>
        <v>#REF!</v>
      </c>
    </row>
    <row r="29" spans="1:8" s="903" customFormat="1" ht="29.65" customHeight="1" x14ac:dyDescent="0.25">
      <c r="A29" s="884" t="s">
        <v>835</v>
      </c>
      <c r="B29" s="1792" t="s">
        <v>1996</v>
      </c>
      <c r="C29" s="1793"/>
      <c r="D29" s="1793"/>
      <c r="E29" s="1794"/>
      <c r="F29" s="883" t="s">
        <v>840</v>
      </c>
      <c r="G29" s="983" t="e">
        <f>#REF!</f>
        <v>#REF!</v>
      </c>
      <c r="H29" s="905" t="e">
        <f>#REF!</f>
        <v>#REF!</v>
      </c>
    </row>
    <row r="30" spans="1:8" s="903" customFormat="1" ht="29.65" customHeight="1" x14ac:dyDescent="0.25">
      <c r="A30" s="884" t="s">
        <v>841</v>
      </c>
      <c r="B30" s="1792" t="s">
        <v>1997</v>
      </c>
      <c r="C30" s="1793"/>
      <c r="D30" s="1793"/>
      <c r="E30" s="1794"/>
      <c r="F30" s="883" t="s">
        <v>843</v>
      </c>
      <c r="G30" s="983" t="e">
        <f>#REF!</f>
        <v>#REF!</v>
      </c>
      <c r="H30" s="905" t="e">
        <f>#REF!</f>
        <v>#REF!</v>
      </c>
    </row>
    <row r="31" spans="1:8" s="906" customFormat="1" ht="33.75" customHeight="1" x14ac:dyDescent="0.25">
      <c r="A31" s="884" t="s">
        <v>850</v>
      </c>
      <c r="B31" s="1899" t="s">
        <v>1998</v>
      </c>
      <c r="C31" s="1900"/>
      <c r="D31" s="1900"/>
      <c r="E31" s="1901"/>
      <c r="F31" s="883" t="s">
        <v>846</v>
      </c>
      <c r="G31" s="983" t="e">
        <f>#REF!</f>
        <v>#REF!</v>
      </c>
      <c r="H31" s="905" t="e">
        <f>#REF!</f>
        <v>#REF!</v>
      </c>
    </row>
    <row r="32" spans="1:8" s="903" customFormat="1" ht="29.65" customHeight="1" x14ac:dyDescent="0.25">
      <c r="A32" s="990" t="s">
        <v>937</v>
      </c>
      <c r="B32" s="1804" t="s">
        <v>1999</v>
      </c>
      <c r="C32" s="1805"/>
      <c r="D32" s="1805"/>
      <c r="E32" s="1806"/>
      <c r="F32" s="881" t="s">
        <v>849</v>
      </c>
      <c r="G32" s="986" t="e">
        <f>#REF!</f>
        <v>#REF!</v>
      </c>
      <c r="H32" s="986" t="e">
        <f>#REF!</f>
        <v>#REF!</v>
      </c>
    </row>
    <row r="33" spans="1:8" ht="24.75" customHeight="1" x14ac:dyDescent="0.25">
      <c r="A33" s="1004" t="s">
        <v>844</v>
      </c>
      <c r="B33" s="1860" t="s">
        <v>2000</v>
      </c>
      <c r="C33" s="1888"/>
      <c r="D33" s="1888"/>
      <c r="E33" s="1889"/>
      <c r="F33" s="997" t="s">
        <v>852</v>
      </c>
      <c r="G33" s="986" t="e">
        <f>#REF!</f>
        <v>#REF!</v>
      </c>
      <c r="H33" s="904" t="e">
        <f>#REF!</f>
        <v>#REF!</v>
      </c>
    </row>
    <row r="34" spans="1:8" ht="30.75" customHeight="1" x14ac:dyDescent="0.25">
      <c r="A34" s="1004" t="s">
        <v>906</v>
      </c>
      <c r="B34" s="1896" t="s">
        <v>2001</v>
      </c>
      <c r="C34" s="1897"/>
      <c r="D34" s="1897"/>
      <c r="E34" s="1898"/>
      <c r="F34" s="997" t="s">
        <v>855</v>
      </c>
      <c r="G34" s="986" t="e">
        <f>#REF!</f>
        <v>#REF!</v>
      </c>
      <c r="H34" s="904" t="e">
        <f>#REF!</f>
        <v>#REF!</v>
      </c>
    </row>
    <row r="35" spans="1:8" ht="36.75" customHeight="1" x14ac:dyDescent="0.25">
      <c r="A35" s="884" t="s">
        <v>1883</v>
      </c>
      <c r="B35" s="1792" t="s">
        <v>2002</v>
      </c>
      <c r="C35" s="1793"/>
      <c r="D35" s="1793"/>
      <c r="E35" s="1794"/>
      <c r="F35" s="883" t="s">
        <v>858</v>
      </c>
      <c r="G35" s="983" t="e">
        <f>#REF!</f>
        <v>#REF!</v>
      </c>
      <c r="H35" s="905" t="e">
        <f>#REF!</f>
        <v>#REF!</v>
      </c>
    </row>
    <row r="36" spans="1:8" ht="30.75" customHeight="1" x14ac:dyDescent="0.25">
      <c r="A36" s="884" t="s">
        <v>1884</v>
      </c>
      <c r="B36" s="1792" t="s">
        <v>2003</v>
      </c>
      <c r="C36" s="1793"/>
      <c r="D36" s="1793"/>
      <c r="E36" s="1794"/>
      <c r="F36" s="883" t="s">
        <v>861</v>
      </c>
      <c r="G36" s="983" t="e">
        <f>#REF!</f>
        <v>#REF!</v>
      </c>
      <c r="H36" s="905" t="e">
        <f>#REF!</f>
        <v>#REF!</v>
      </c>
    </row>
    <row r="37" spans="1:8" ht="30" customHeight="1" x14ac:dyDescent="0.25">
      <c r="A37" s="884" t="s">
        <v>1885</v>
      </c>
      <c r="B37" s="1792" t="s">
        <v>2004</v>
      </c>
      <c r="C37" s="1793"/>
      <c r="D37" s="1793"/>
      <c r="E37" s="1794"/>
      <c r="F37" s="883" t="s">
        <v>864</v>
      </c>
      <c r="G37" s="983" t="e">
        <f>#REF!</f>
        <v>#REF!</v>
      </c>
      <c r="H37" s="905" t="e">
        <f>#REF!</f>
        <v>#REF!</v>
      </c>
    </row>
    <row r="38" spans="1:8" ht="33.75" customHeight="1" x14ac:dyDescent="0.25">
      <c r="A38" s="884" t="s">
        <v>496</v>
      </c>
      <c r="B38" s="1792" t="s">
        <v>2005</v>
      </c>
      <c r="C38" s="1793"/>
      <c r="D38" s="1793"/>
      <c r="E38" s="1794"/>
      <c r="F38" s="883" t="s">
        <v>867</v>
      </c>
      <c r="G38" s="983" t="e">
        <f>#REF!</f>
        <v>#REF!</v>
      </c>
      <c r="H38" s="905" t="e">
        <f>#REF!</f>
        <v>#REF!</v>
      </c>
    </row>
    <row r="39" spans="1:8" ht="22.5" customHeight="1" x14ac:dyDescent="0.25">
      <c r="A39" s="884" t="s">
        <v>499</v>
      </c>
      <c r="B39" s="1792" t="s">
        <v>2006</v>
      </c>
      <c r="C39" s="1793"/>
      <c r="D39" s="1793"/>
      <c r="E39" s="1794"/>
      <c r="F39" s="883" t="s">
        <v>870</v>
      </c>
      <c r="G39" s="983" t="e">
        <f>#REF!</f>
        <v>#REF!</v>
      </c>
      <c r="H39" s="905" t="e">
        <f>#REF!</f>
        <v>#REF!</v>
      </c>
    </row>
    <row r="40" spans="1:8" ht="30.75" customHeight="1" x14ac:dyDescent="0.25">
      <c r="A40" s="884" t="s">
        <v>1886</v>
      </c>
      <c r="B40" s="1792" t="s">
        <v>2007</v>
      </c>
      <c r="C40" s="1793"/>
      <c r="D40" s="1793"/>
      <c r="E40" s="1794"/>
      <c r="F40" s="883" t="s">
        <v>873</v>
      </c>
      <c r="G40" s="983" t="e">
        <f>#REF!</f>
        <v>#REF!</v>
      </c>
      <c r="H40" s="905" t="e">
        <f>#REF!</f>
        <v>#REF!</v>
      </c>
    </row>
    <row r="41" spans="1:8" ht="30" customHeight="1" x14ac:dyDescent="0.25">
      <c r="A41" s="884" t="s">
        <v>1887</v>
      </c>
      <c r="B41" s="1792" t="s">
        <v>2008</v>
      </c>
      <c r="C41" s="1793"/>
      <c r="D41" s="1793"/>
      <c r="E41" s="1794"/>
      <c r="F41" s="883" t="s">
        <v>876</v>
      </c>
      <c r="G41" s="983" t="e">
        <f>#REF!</f>
        <v>#REF!</v>
      </c>
      <c r="H41" s="905" t="e">
        <f>#REF!</f>
        <v>#REF!</v>
      </c>
    </row>
    <row r="42" spans="1:8" ht="32.25" customHeight="1" x14ac:dyDescent="0.25">
      <c r="A42" s="884" t="s">
        <v>496</v>
      </c>
      <c r="B42" s="1792" t="s">
        <v>2009</v>
      </c>
      <c r="C42" s="1793"/>
      <c r="D42" s="1793"/>
      <c r="E42" s="1794"/>
      <c r="F42" s="883" t="s">
        <v>879</v>
      </c>
      <c r="G42" s="983" t="e">
        <f>#REF!</f>
        <v>#REF!</v>
      </c>
      <c r="H42" s="905" t="e">
        <f>#REF!</f>
        <v>#REF!</v>
      </c>
    </row>
    <row r="43" spans="1:8" ht="24" customHeight="1" x14ac:dyDescent="0.25">
      <c r="A43" s="884" t="s">
        <v>499</v>
      </c>
      <c r="B43" s="1792" t="s">
        <v>2010</v>
      </c>
      <c r="C43" s="1793"/>
      <c r="D43" s="1793"/>
      <c r="E43" s="1794"/>
      <c r="F43" s="883" t="s">
        <v>882</v>
      </c>
      <c r="G43" s="983" t="e">
        <f>#REF!</f>
        <v>#REF!</v>
      </c>
      <c r="H43" s="905" t="e">
        <f>#REF!</f>
        <v>#REF!</v>
      </c>
    </row>
    <row r="44" spans="1:8" ht="26.25" customHeight="1" x14ac:dyDescent="0.25">
      <c r="A44" s="884" t="s">
        <v>1888</v>
      </c>
      <c r="B44" s="1792" t="s">
        <v>2011</v>
      </c>
      <c r="C44" s="1793"/>
      <c r="D44" s="1793"/>
      <c r="E44" s="1794"/>
      <c r="F44" s="883" t="s">
        <v>885</v>
      </c>
      <c r="G44" s="983" t="e">
        <f>#REF!</f>
        <v>#REF!</v>
      </c>
      <c r="H44" s="905" t="e">
        <f>#REF!</f>
        <v>#REF!</v>
      </c>
    </row>
    <row r="45" spans="1:8" ht="24.75" customHeight="1" x14ac:dyDescent="0.25">
      <c r="A45" s="884" t="s">
        <v>1889</v>
      </c>
      <c r="B45" s="1792" t="s">
        <v>2012</v>
      </c>
      <c r="C45" s="1793"/>
      <c r="D45" s="1793"/>
      <c r="E45" s="1794"/>
      <c r="F45" s="883" t="s">
        <v>888</v>
      </c>
      <c r="G45" s="983" t="e">
        <f>#REF!</f>
        <v>#REF!</v>
      </c>
      <c r="H45" s="905" t="e">
        <f>#REF!</f>
        <v>#REF!</v>
      </c>
    </row>
    <row r="46" spans="1:8" ht="27" customHeight="1" x14ac:dyDescent="0.25">
      <c r="A46" s="884" t="s">
        <v>496</v>
      </c>
      <c r="B46" s="1792" t="s">
        <v>2013</v>
      </c>
      <c r="C46" s="1793"/>
      <c r="D46" s="1793"/>
      <c r="E46" s="1794"/>
      <c r="F46" s="883" t="s">
        <v>891</v>
      </c>
      <c r="G46" s="983" t="e">
        <f>#REF!</f>
        <v>#REF!</v>
      </c>
      <c r="H46" s="905" t="e">
        <f>#REF!</f>
        <v>#REF!</v>
      </c>
    </row>
    <row r="47" spans="1:8" ht="29.25" customHeight="1" x14ac:dyDescent="0.25">
      <c r="A47" s="884" t="s">
        <v>1890</v>
      </c>
      <c r="B47" s="1792" t="s">
        <v>1220</v>
      </c>
      <c r="C47" s="1793"/>
      <c r="D47" s="1793"/>
      <c r="E47" s="1794"/>
      <c r="F47" s="883" t="s">
        <v>894</v>
      </c>
      <c r="G47" s="983" t="e">
        <f>#REF!</f>
        <v>#REF!</v>
      </c>
      <c r="H47" s="905" t="e">
        <f>#REF!</f>
        <v>#REF!</v>
      </c>
    </row>
    <row r="48" spans="1:8" ht="27.75" customHeight="1" x14ac:dyDescent="0.25">
      <c r="A48" s="884" t="s">
        <v>1891</v>
      </c>
      <c r="B48" s="1792" t="s">
        <v>2014</v>
      </c>
      <c r="C48" s="1793"/>
      <c r="D48" s="1793"/>
      <c r="E48" s="1794"/>
      <c r="F48" s="883" t="s">
        <v>897</v>
      </c>
      <c r="G48" s="983" t="e">
        <f>#REF!</f>
        <v>#REF!</v>
      </c>
      <c r="H48" s="905" t="e">
        <f>#REF!</f>
        <v>#REF!</v>
      </c>
    </row>
    <row r="49" spans="1:8" ht="27.75" customHeight="1" x14ac:dyDescent="0.25">
      <c r="A49" s="884" t="s">
        <v>1892</v>
      </c>
      <c r="B49" s="1792" t="s">
        <v>1218</v>
      </c>
      <c r="C49" s="1793"/>
      <c r="D49" s="1793"/>
      <c r="E49" s="1794"/>
      <c r="F49" s="883" t="s">
        <v>900</v>
      </c>
      <c r="G49" s="983" t="e">
        <f>#REF!</f>
        <v>#REF!</v>
      </c>
      <c r="H49" s="905" t="e">
        <f>#REF!</f>
        <v>#REF!</v>
      </c>
    </row>
    <row r="50" spans="1:8" ht="27.75" customHeight="1" x14ac:dyDescent="0.25">
      <c r="A50" s="1005" t="s">
        <v>906</v>
      </c>
      <c r="B50" s="1804" t="s">
        <v>2015</v>
      </c>
      <c r="C50" s="1805"/>
      <c r="D50" s="1805"/>
      <c r="E50" s="1806"/>
      <c r="F50" s="881" t="s">
        <v>903</v>
      </c>
      <c r="G50" s="986" t="e">
        <f>#REF!</f>
        <v>#REF!</v>
      </c>
      <c r="H50" s="904" t="e">
        <f>#REF!</f>
        <v>#REF!</v>
      </c>
    </row>
    <row r="51" spans="1:8" s="909" customFormat="1" ht="44.25" customHeight="1" x14ac:dyDescent="0.25">
      <c r="A51" s="908" t="s">
        <v>868</v>
      </c>
      <c r="B51" s="1890" t="s">
        <v>1232</v>
      </c>
      <c r="C51" s="1891"/>
      <c r="D51" s="1891"/>
      <c r="E51" s="1892"/>
      <c r="F51" s="883" t="s">
        <v>905</v>
      </c>
      <c r="G51" s="983" t="e">
        <f>#REF!</f>
        <v>#REF!</v>
      </c>
      <c r="H51" s="905" t="e">
        <f>#REF!</f>
        <v>#REF!</v>
      </c>
    </row>
    <row r="52" spans="1:8" s="909" customFormat="1" ht="29.25" customHeight="1" x14ac:dyDescent="0.25">
      <c r="A52" s="908" t="s">
        <v>874</v>
      </c>
      <c r="B52" s="1893" t="s">
        <v>2016</v>
      </c>
      <c r="C52" s="1894"/>
      <c r="D52" s="1894"/>
      <c r="E52" s="1895"/>
      <c r="F52" s="883" t="s">
        <v>908</v>
      </c>
      <c r="G52" s="983" t="e">
        <f>#REF!</f>
        <v>#REF!</v>
      </c>
      <c r="H52" s="905" t="e">
        <f>#REF!</f>
        <v>#REF!</v>
      </c>
    </row>
    <row r="53" spans="1:8" ht="30.75" customHeight="1" x14ac:dyDescent="0.25">
      <c r="A53" s="884" t="s">
        <v>877</v>
      </c>
      <c r="B53" s="1792" t="s">
        <v>2017</v>
      </c>
      <c r="C53" s="1793"/>
      <c r="D53" s="1793"/>
      <c r="E53" s="1794"/>
      <c r="F53" s="883" t="s">
        <v>911</v>
      </c>
      <c r="G53" s="983" t="e">
        <f>#REF!</f>
        <v>#REF!</v>
      </c>
      <c r="H53" s="905" t="e">
        <f>#REF!</f>
        <v>#REF!</v>
      </c>
    </row>
    <row r="54" spans="1:8" ht="28.5" customHeight="1" x14ac:dyDescent="0.25">
      <c r="A54" s="910" t="s">
        <v>883</v>
      </c>
      <c r="B54" s="1792" t="s">
        <v>2018</v>
      </c>
      <c r="C54" s="1793"/>
      <c r="D54" s="1793"/>
      <c r="E54" s="1794"/>
      <c r="F54" s="883" t="s">
        <v>914</v>
      </c>
      <c r="G54" s="983" t="e">
        <f>#REF!</f>
        <v>#REF!</v>
      </c>
      <c r="H54" s="905" t="e">
        <f>#REF!</f>
        <v>#REF!</v>
      </c>
    </row>
    <row r="55" spans="1:8" ht="28.5" customHeight="1" x14ac:dyDescent="0.25">
      <c r="A55" s="884" t="s">
        <v>1893</v>
      </c>
      <c r="B55" s="1792" t="s">
        <v>2019</v>
      </c>
      <c r="C55" s="1793"/>
      <c r="D55" s="1793"/>
      <c r="E55" s="1794"/>
      <c r="F55" s="883" t="s">
        <v>916</v>
      </c>
      <c r="G55" s="983" t="e">
        <f>#REF!</f>
        <v>#REF!</v>
      </c>
      <c r="H55" s="905" t="e">
        <f>#REF!</f>
        <v>#REF!</v>
      </c>
    </row>
    <row r="56" spans="1:8" s="909" customFormat="1" ht="31.5" customHeight="1" x14ac:dyDescent="0.25">
      <c r="A56" s="908" t="s">
        <v>496</v>
      </c>
      <c r="B56" s="1893" t="s">
        <v>2020</v>
      </c>
      <c r="C56" s="1894"/>
      <c r="D56" s="1894"/>
      <c r="E56" s="1895"/>
      <c r="F56" s="883" t="s">
        <v>918</v>
      </c>
      <c r="G56" s="983" t="e">
        <f>#REF!</f>
        <v>#REF!</v>
      </c>
      <c r="H56" s="905" t="e">
        <f>#REF!</f>
        <v>#REF!</v>
      </c>
    </row>
    <row r="57" spans="1:8" ht="29.25" customHeight="1" x14ac:dyDescent="0.25">
      <c r="A57" s="884" t="s">
        <v>889</v>
      </c>
      <c r="B57" s="1792" t="s">
        <v>1219</v>
      </c>
      <c r="C57" s="1793"/>
      <c r="D57" s="1793"/>
      <c r="E57" s="1794"/>
      <c r="F57" s="883" t="s">
        <v>921</v>
      </c>
      <c r="G57" s="983" t="e">
        <f>#REF!</f>
        <v>#REF!</v>
      </c>
      <c r="H57" s="905" t="e">
        <f>#REF!</f>
        <v>#REF!</v>
      </c>
    </row>
    <row r="58" spans="1:8" ht="28.5" customHeight="1" x14ac:dyDescent="0.25">
      <c r="A58" s="884" t="s">
        <v>895</v>
      </c>
      <c r="B58" s="1792" t="s">
        <v>2021</v>
      </c>
      <c r="C58" s="1793"/>
      <c r="D58" s="1793"/>
      <c r="E58" s="1794"/>
      <c r="F58" s="883" t="s">
        <v>924</v>
      </c>
      <c r="G58" s="983" t="e">
        <f>#REF!</f>
        <v>#REF!</v>
      </c>
      <c r="H58" s="905" t="e">
        <f>#REF!</f>
        <v>#REF!</v>
      </c>
    </row>
    <row r="59" spans="1:8" ht="30.75" customHeight="1" x14ac:dyDescent="0.25">
      <c r="A59" s="931" t="s">
        <v>1894</v>
      </c>
      <c r="B59" s="1792" t="s">
        <v>2022</v>
      </c>
      <c r="C59" s="1793"/>
      <c r="D59" s="1793"/>
      <c r="E59" s="1794"/>
      <c r="F59" s="883" t="s">
        <v>926</v>
      </c>
      <c r="G59" s="983" t="e">
        <f>#REF!</f>
        <v>#REF!</v>
      </c>
      <c r="H59" s="983" t="e">
        <f>#REF!</f>
        <v>#REF!</v>
      </c>
    </row>
    <row r="60" spans="1:8" ht="27.75" customHeight="1" x14ac:dyDescent="0.25">
      <c r="A60" s="1004" t="s">
        <v>937</v>
      </c>
      <c r="B60" s="1860" t="s">
        <v>2023</v>
      </c>
      <c r="C60" s="1888"/>
      <c r="D60" s="1888"/>
      <c r="E60" s="1889"/>
      <c r="F60" s="997" t="s">
        <v>929</v>
      </c>
      <c r="G60" s="986" t="e">
        <f>#REF!</f>
        <v>#REF!</v>
      </c>
      <c r="H60" s="904" t="e">
        <f>#REF!</f>
        <v>#REF!</v>
      </c>
    </row>
    <row r="61" spans="1:8" ht="27.75" customHeight="1" x14ac:dyDescent="0.25">
      <c r="A61" s="911" t="s">
        <v>1895</v>
      </c>
      <c r="B61" s="1804" t="s">
        <v>2024</v>
      </c>
      <c r="C61" s="1805"/>
      <c r="D61" s="1805"/>
      <c r="E61" s="1806"/>
      <c r="F61" s="881" t="s">
        <v>932</v>
      </c>
      <c r="G61" s="986" t="e">
        <f>#REF!</f>
        <v>#REF!</v>
      </c>
      <c r="H61" s="904" t="e">
        <f>#REF!</f>
        <v>#REF!</v>
      </c>
    </row>
    <row r="62" spans="1:8" ht="27.75" customHeight="1" x14ac:dyDescent="0.25">
      <c r="A62" s="884" t="s">
        <v>1896</v>
      </c>
      <c r="B62" s="1792" t="s">
        <v>2025</v>
      </c>
      <c r="C62" s="1793"/>
      <c r="D62" s="1793"/>
      <c r="E62" s="1794"/>
      <c r="F62" s="883" t="s">
        <v>934</v>
      </c>
      <c r="G62" s="983" t="e">
        <f>#REF!</f>
        <v>#REF!</v>
      </c>
      <c r="H62" s="905" t="e">
        <f>#REF!</f>
        <v>#REF!</v>
      </c>
    </row>
    <row r="63" spans="1:8" s="909" customFormat="1" ht="27.75" customHeight="1" x14ac:dyDescent="0.25">
      <c r="A63" s="1003" t="s">
        <v>1897</v>
      </c>
      <c r="B63" s="1792" t="s">
        <v>2026</v>
      </c>
      <c r="C63" s="1793"/>
      <c r="D63" s="1793"/>
      <c r="E63" s="1794"/>
      <c r="F63" s="994" t="s">
        <v>936</v>
      </c>
      <c r="G63" s="983" t="e">
        <f>#REF!</f>
        <v>#REF!</v>
      </c>
      <c r="H63" s="905" t="e">
        <f>#REF!</f>
        <v>#REF!</v>
      </c>
    </row>
    <row r="64" spans="1:8" s="909" customFormat="1" ht="27.75" customHeight="1" x14ac:dyDescent="0.25">
      <c r="A64" s="884" t="s">
        <v>496</v>
      </c>
      <c r="B64" s="1792" t="s">
        <v>2027</v>
      </c>
      <c r="C64" s="1793"/>
      <c r="D64" s="1793"/>
      <c r="E64" s="1794"/>
      <c r="F64" s="883" t="s">
        <v>939</v>
      </c>
      <c r="G64" s="983" t="e">
        <f>#REF!</f>
        <v>#REF!</v>
      </c>
      <c r="H64" s="905" t="e">
        <f>#REF!</f>
        <v>#REF!</v>
      </c>
    </row>
    <row r="65" spans="1:8" ht="27.75" customHeight="1" x14ac:dyDescent="0.25">
      <c r="A65" s="884" t="s">
        <v>909</v>
      </c>
      <c r="B65" s="1792" t="s">
        <v>2028</v>
      </c>
      <c r="C65" s="1793"/>
      <c r="D65" s="1793"/>
      <c r="E65" s="1794"/>
      <c r="F65" s="883" t="s">
        <v>942</v>
      </c>
      <c r="G65" s="983" t="e">
        <f>#REF!</f>
        <v>#REF!</v>
      </c>
      <c r="H65" s="905" t="e">
        <f>#REF!</f>
        <v>#REF!</v>
      </c>
    </row>
    <row r="66" spans="1:8" s="909" customFormat="1" ht="33" customHeight="1" x14ac:dyDescent="0.25">
      <c r="A66" s="990" t="s">
        <v>1895</v>
      </c>
      <c r="B66" s="1804" t="s">
        <v>2029</v>
      </c>
      <c r="C66" s="1805"/>
      <c r="D66" s="1805"/>
      <c r="E66" s="1806"/>
      <c r="F66" s="881" t="s">
        <v>944</v>
      </c>
      <c r="G66" s="986" t="e">
        <f>#REF!</f>
        <v>#REF!</v>
      </c>
      <c r="H66" s="986" t="e">
        <f>#REF!</f>
        <v>#REF!</v>
      </c>
    </row>
  </sheetData>
  <mergeCells count="63">
    <mergeCell ref="B9:E9"/>
    <mergeCell ref="G4:H4"/>
    <mergeCell ref="B5:D5"/>
    <mergeCell ref="B6:E6"/>
    <mergeCell ref="B7:E7"/>
    <mergeCell ref="B8:E8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345"/>
    <col min="12" max="19" width="9.140625" style="341" customWidth="1" outlineLevel="1"/>
    <col min="20" max="20" width="18.28515625" style="345" customWidth="1"/>
    <col min="21" max="21" width="9.140625" style="347"/>
    <col min="22" max="22" width="9.140625" style="341" customWidth="1" outlineLevel="1"/>
    <col min="23" max="29" width="9.140625" customWidth="1" outlineLevel="1"/>
    <col min="30" max="30" width="26.85546875" style="345" customWidth="1"/>
    <col min="31" max="31" width="9.140625" style="345"/>
    <col min="32" max="32" width="9.140625" style="340" customWidth="1" outlineLevel="1"/>
    <col min="33" max="39" width="9.140625" customWidth="1" outlineLevel="1"/>
    <col min="40" max="40" width="26.7109375" style="345" customWidth="1"/>
  </cols>
  <sheetData>
    <row r="1" spans="1:40" ht="16.5" x14ac:dyDescent="0.3">
      <c r="A1" s="1" t="s">
        <v>50</v>
      </c>
      <c r="L1" s="1037" t="s">
        <v>1020</v>
      </c>
      <c r="M1" s="1038"/>
      <c r="N1" s="1038"/>
      <c r="O1" s="1038"/>
      <c r="P1" s="1038"/>
      <c r="Q1" s="1038"/>
      <c r="R1" s="1038"/>
      <c r="S1" s="1038"/>
      <c r="T1" s="1039"/>
      <c r="V1" s="1037" t="s">
        <v>1021</v>
      </c>
      <c r="W1" s="1038"/>
      <c r="X1" s="1038"/>
      <c r="Y1" s="1038"/>
      <c r="Z1" s="1038"/>
      <c r="AA1" s="1038"/>
      <c r="AB1" s="1038"/>
      <c r="AC1" s="1038"/>
      <c r="AD1" s="1039"/>
      <c r="AF1" s="1037" t="s">
        <v>1022</v>
      </c>
      <c r="AG1" s="1038"/>
      <c r="AH1" s="1038"/>
      <c r="AI1" s="1038"/>
      <c r="AJ1" s="1038"/>
      <c r="AK1" s="1038"/>
      <c r="AL1" s="1038"/>
      <c r="AM1" s="1038"/>
      <c r="AN1" s="1039"/>
    </row>
    <row r="2" spans="1:40" ht="17.25" thickBot="1" x14ac:dyDescent="0.35">
      <c r="A2" s="2" t="s">
        <v>8</v>
      </c>
    </row>
    <row r="3" spans="1:40" ht="16.5" thickTop="1" thickBot="1" x14ac:dyDescent="0.3">
      <c r="A3" s="1025" t="s">
        <v>55</v>
      </c>
      <c r="B3" s="1027" t="s">
        <v>2</v>
      </c>
      <c r="C3" s="1033"/>
      <c r="D3" s="1033"/>
      <c r="E3" s="1033"/>
      <c r="F3" s="1033"/>
      <c r="G3" s="1033"/>
      <c r="H3" s="1033"/>
      <c r="I3" s="1033"/>
      <c r="J3" s="1028"/>
      <c r="K3" s="349"/>
    </row>
    <row r="4" spans="1:40" ht="60.75" customHeight="1" thickTop="1" thickBot="1" x14ac:dyDescent="0.3">
      <c r="A4" s="1032"/>
      <c r="B4" s="7" t="s">
        <v>51</v>
      </c>
      <c r="C4" s="134" t="s">
        <v>459</v>
      </c>
      <c r="D4" s="7" t="s">
        <v>52</v>
      </c>
      <c r="E4" s="134" t="s">
        <v>458</v>
      </c>
      <c r="F4" s="7" t="s">
        <v>53</v>
      </c>
      <c r="G4" s="7" t="s">
        <v>54</v>
      </c>
      <c r="H4" s="8" t="s">
        <v>410</v>
      </c>
      <c r="I4" s="7" t="s">
        <v>411</v>
      </c>
      <c r="J4" s="7" t="s">
        <v>14</v>
      </c>
      <c r="K4" s="341"/>
      <c r="L4" s="56" t="s">
        <v>51</v>
      </c>
      <c r="M4" s="392" t="s">
        <v>459</v>
      </c>
      <c r="N4" s="56" t="s">
        <v>52</v>
      </c>
      <c r="O4" s="392" t="s">
        <v>458</v>
      </c>
      <c r="P4" s="56" t="s">
        <v>53</v>
      </c>
      <c r="Q4" s="56" t="s">
        <v>54</v>
      </c>
      <c r="R4" s="392" t="s">
        <v>410</v>
      </c>
      <c r="S4" s="56" t="s">
        <v>411</v>
      </c>
      <c r="T4" s="56" t="s">
        <v>14</v>
      </c>
      <c r="U4" s="341"/>
      <c r="V4" s="56" t="s">
        <v>51</v>
      </c>
      <c r="W4" s="392" t="s">
        <v>459</v>
      </c>
      <c r="X4" s="56" t="s">
        <v>52</v>
      </c>
      <c r="Y4" s="392" t="s">
        <v>458</v>
      </c>
      <c r="Z4" s="56" t="s">
        <v>53</v>
      </c>
      <c r="AA4" s="56" t="s">
        <v>54</v>
      </c>
      <c r="AB4" s="392" t="s">
        <v>410</v>
      </c>
      <c r="AC4" s="56" t="s">
        <v>411</v>
      </c>
      <c r="AD4" s="56" t="s">
        <v>14</v>
      </c>
      <c r="AE4" s="341"/>
      <c r="AF4" s="56" t="s">
        <v>51</v>
      </c>
      <c r="AG4" s="392" t="s">
        <v>459</v>
      </c>
      <c r="AH4" s="56" t="s">
        <v>52</v>
      </c>
      <c r="AI4" s="392" t="s">
        <v>458</v>
      </c>
      <c r="AJ4" s="56" t="s">
        <v>53</v>
      </c>
      <c r="AK4" s="56" t="s">
        <v>54</v>
      </c>
      <c r="AL4" s="392" t="s">
        <v>410</v>
      </c>
      <c r="AM4" s="56" t="s">
        <v>411</v>
      </c>
      <c r="AN4" s="56" t="s">
        <v>14</v>
      </c>
    </row>
    <row r="5" spans="1:40" ht="15" customHeight="1" thickTop="1" thickBot="1" x14ac:dyDescent="0.3">
      <c r="A5" s="38" t="s">
        <v>25</v>
      </c>
      <c r="B5" s="39"/>
      <c r="C5" s="39"/>
      <c r="D5" s="39"/>
      <c r="E5" s="39"/>
      <c r="F5" s="39"/>
      <c r="G5" s="39"/>
      <c r="H5" s="39"/>
      <c r="I5" s="39"/>
      <c r="J5" s="40"/>
      <c r="K5" s="349"/>
    </row>
    <row r="6" spans="1:40" ht="15" customHeight="1" thickTop="1" thickBot="1" x14ac:dyDescent="0.3">
      <c r="A6" s="41" t="s">
        <v>26</v>
      </c>
      <c r="B6" s="19"/>
      <c r="C6" s="19"/>
      <c r="D6" s="19"/>
      <c r="E6" s="19"/>
      <c r="F6" s="42"/>
      <c r="G6" s="19"/>
      <c r="H6" s="19"/>
      <c r="I6" s="19"/>
      <c r="J6" s="12">
        <f>SUM(B6:H6)</f>
        <v>0</v>
      </c>
      <c r="T6" s="346">
        <f>SUM(B6:I6)-J6</f>
        <v>0</v>
      </c>
      <c r="V6" s="342">
        <f>B6-B34</f>
        <v>0</v>
      </c>
      <c r="W6" s="342">
        <f t="shared" ref="W6:AB6" si="0">C6-C34</f>
        <v>0</v>
      </c>
      <c r="X6" s="342">
        <f t="shared" si="0"/>
        <v>0</v>
      </c>
      <c r="Y6" s="342">
        <f t="shared" si="0"/>
        <v>0</v>
      </c>
      <c r="Z6" s="342">
        <f t="shared" si="0"/>
        <v>0</v>
      </c>
      <c r="AA6" s="342">
        <f t="shared" si="0"/>
        <v>0</v>
      </c>
      <c r="AB6" s="342">
        <f t="shared" si="0"/>
        <v>0</v>
      </c>
      <c r="AC6" s="342">
        <f>I6-I34</f>
        <v>0</v>
      </c>
      <c r="AD6" s="346">
        <f>J6-J34</f>
        <v>0</v>
      </c>
    </row>
    <row r="7" spans="1:40" ht="15" customHeight="1" thickBot="1" x14ac:dyDescent="0.3">
      <c r="A7" s="11" t="s">
        <v>27</v>
      </c>
      <c r="B7" s="19"/>
      <c r="C7" s="19"/>
      <c r="D7" s="19"/>
      <c r="E7" s="19"/>
      <c r="F7" s="43"/>
      <c r="G7" s="19"/>
      <c r="H7" s="19"/>
      <c r="I7" s="19"/>
      <c r="J7" s="12">
        <f t="shared" ref="J7:J9" si="1">SUM(B7:H7)</f>
        <v>0</v>
      </c>
      <c r="T7" s="346">
        <f t="shared" ref="T7:T9" si="2">SUM(B7:I7)-J7</f>
        <v>0</v>
      </c>
      <c r="W7" s="341"/>
      <c r="X7" s="341"/>
      <c r="Y7" s="341"/>
      <c r="Z7" s="341"/>
      <c r="AA7" s="341"/>
      <c r="AB7" s="341"/>
      <c r="AC7" s="341"/>
    </row>
    <row r="8" spans="1:40" ht="15" customHeight="1" thickBot="1" x14ac:dyDescent="0.3">
      <c r="A8" s="11" t="s">
        <v>28</v>
      </c>
      <c r="B8" s="19"/>
      <c r="C8" s="19"/>
      <c r="D8" s="19"/>
      <c r="E8" s="19"/>
      <c r="F8" s="43"/>
      <c r="G8" s="19"/>
      <c r="H8" s="19"/>
      <c r="I8" s="19"/>
      <c r="J8" s="12">
        <f t="shared" si="1"/>
        <v>0</v>
      </c>
      <c r="T8" s="346">
        <f t="shared" si="2"/>
        <v>0</v>
      </c>
      <c r="W8" s="341"/>
      <c r="X8" s="341"/>
      <c r="Y8" s="341"/>
      <c r="Z8" s="341"/>
      <c r="AA8" s="341"/>
      <c r="AB8" s="341"/>
      <c r="AC8" s="341"/>
    </row>
    <row r="9" spans="1:40" ht="15" customHeight="1" thickBot="1" x14ac:dyDescent="0.3">
      <c r="A9" s="11" t="s">
        <v>29</v>
      </c>
      <c r="B9" s="19"/>
      <c r="C9" s="19"/>
      <c r="D9" s="19"/>
      <c r="E9" s="19"/>
      <c r="F9" s="43"/>
      <c r="G9" s="19"/>
      <c r="H9" s="19"/>
      <c r="I9" s="19"/>
      <c r="J9" s="12">
        <f t="shared" si="1"/>
        <v>0</v>
      </c>
      <c r="T9" s="346">
        <f t="shared" si="2"/>
        <v>0</v>
      </c>
      <c r="W9" s="341"/>
      <c r="X9" s="341"/>
      <c r="Y9" s="341"/>
      <c r="Z9" s="341"/>
      <c r="AA9" s="341"/>
      <c r="AB9" s="341"/>
      <c r="AC9" s="341"/>
    </row>
    <row r="10" spans="1:40" ht="15" customHeight="1" thickBot="1" x14ac:dyDescent="0.3">
      <c r="A10" s="22" t="s">
        <v>30</v>
      </c>
      <c r="B10" s="23">
        <f>B6+B7-B8+B9</f>
        <v>0</v>
      </c>
      <c r="C10" s="23">
        <f>C6+C7-C8+C9</f>
        <v>0</v>
      </c>
      <c r="D10" s="23">
        <f>D6+D7-D8+D9</f>
        <v>0</v>
      </c>
      <c r="E10" s="23">
        <f t="shared" ref="E10:H10" si="3">E6+E7-E8+E9</f>
        <v>0</v>
      </c>
      <c r="F10" s="23">
        <f t="shared" si="3"/>
        <v>0</v>
      </c>
      <c r="G10" s="23">
        <f t="shared" si="3"/>
        <v>0</v>
      </c>
      <c r="H10" s="23">
        <f t="shared" si="3"/>
        <v>0</v>
      </c>
      <c r="I10" s="23">
        <f>I6+I7-I8+I9</f>
        <v>0</v>
      </c>
      <c r="J10" s="14">
        <f>J6+J7-J8+J9</f>
        <v>0</v>
      </c>
      <c r="L10" s="343">
        <f>B6+B7-B8+B9-B10</f>
        <v>0</v>
      </c>
      <c r="M10" s="342">
        <f t="shared" ref="M10:T10" si="4">C6+C7-C8+C9-C10</f>
        <v>0</v>
      </c>
      <c r="N10" s="342">
        <f t="shared" si="4"/>
        <v>0</v>
      </c>
      <c r="O10" s="342">
        <f t="shared" si="4"/>
        <v>0</v>
      </c>
      <c r="P10" s="342">
        <f t="shared" si="4"/>
        <v>0</v>
      </c>
      <c r="Q10" s="342">
        <f t="shared" si="4"/>
        <v>0</v>
      </c>
      <c r="R10" s="342">
        <f t="shared" si="4"/>
        <v>0</v>
      </c>
      <c r="S10" s="342">
        <f t="shared" si="4"/>
        <v>0</v>
      </c>
      <c r="T10" s="342">
        <f t="shared" si="4"/>
        <v>0</v>
      </c>
      <c r="W10" s="341"/>
      <c r="X10" s="341"/>
      <c r="Y10" s="341"/>
      <c r="Z10" s="341"/>
      <c r="AA10" s="341"/>
      <c r="AB10" s="341"/>
      <c r="AC10" s="341"/>
      <c r="AF10" s="343">
        <f>B10-'BS old'!$D$31</f>
        <v>0</v>
      </c>
      <c r="AG10" s="342">
        <f>C10-'BS old'!$D$32</f>
        <v>0</v>
      </c>
      <c r="AH10" s="342">
        <f>D10-'BS old'!$D$33</f>
        <v>0</v>
      </c>
      <c r="AI10" s="342">
        <f>E10-'BS old'!$D$34</f>
        <v>0</v>
      </c>
      <c r="AJ10" s="342">
        <f>F10-'BS old'!$D$35</f>
        <v>0</v>
      </c>
      <c r="AK10" s="342">
        <f>G10-'BS old'!$D$36</f>
        <v>0</v>
      </c>
      <c r="AL10" s="342">
        <f>H10-'BS old'!$D$37</f>
        <v>0</v>
      </c>
      <c r="AM10" s="342">
        <f>I10-'BS old'!$D$38</f>
        <v>0</v>
      </c>
      <c r="AN10" s="346">
        <f>J10-'BS old'!$D$30</f>
        <v>0</v>
      </c>
    </row>
    <row r="11" spans="1:40" ht="15" customHeight="1" thickTop="1" thickBot="1" x14ac:dyDescent="0.3">
      <c r="A11" s="38" t="s">
        <v>31</v>
      </c>
      <c r="B11" s="39"/>
      <c r="C11" s="39"/>
      <c r="D11" s="39"/>
      <c r="E11" s="39"/>
      <c r="F11" s="39"/>
      <c r="G11" s="39"/>
      <c r="H11" s="39"/>
      <c r="I11" s="39"/>
      <c r="J11" s="40"/>
      <c r="L11" s="340"/>
      <c r="T11" s="346"/>
      <c r="W11" s="341"/>
      <c r="X11" s="341"/>
      <c r="Y11" s="341"/>
      <c r="Z11" s="341"/>
      <c r="AA11" s="341"/>
      <c r="AB11" s="341"/>
      <c r="AC11" s="341"/>
    </row>
    <row r="12" spans="1:40" ht="15" customHeight="1" thickTop="1" thickBot="1" x14ac:dyDescent="0.3">
      <c r="A12" s="41" t="s">
        <v>32</v>
      </c>
      <c r="B12" s="19"/>
      <c r="C12" s="19"/>
      <c r="D12" s="19"/>
      <c r="E12" s="19"/>
      <c r="F12" s="19"/>
      <c r="G12" s="19"/>
      <c r="H12" s="19"/>
      <c r="I12" s="19"/>
      <c r="J12" s="12">
        <f>SUM(B12:H12)</f>
        <v>0</v>
      </c>
      <c r="L12" s="340"/>
      <c r="T12" s="346">
        <f t="shared" ref="T12:T14" si="5">SUM(B12:I12)-J12</f>
        <v>0</v>
      </c>
      <c r="V12" s="342">
        <f>B12-B39</f>
        <v>0</v>
      </c>
      <c r="W12" s="342">
        <f t="shared" ref="W12:AB12" si="6">C12-C39</f>
        <v>0</v>
      </c>
      <c r="X12" s="342">
        <f t="shared" si="6"/>
        <v>0</v>
      </c>
      <c r="Y12" s="342">
        <f t="shared" si="6"/>
        <v>0</v>
      </c>
      <c r="Z12" s="342">
        <f>F12-F39</f>
        <v>0</v>
      </c>
      <c r="AA12" s="342">
        <f t="shared" si="6"/>
        <v>0</v>
      </c>
      <c r="AB12" s="342">
        <f t="shared" si="6"/>
        <v>0</v>
      </c>
      <c r="AC12" s="342">
        <f>I12-I39</f>
        <v>0</v>
      </c>
      <c r="AD12" s="346">
        <f>J12-J39</f>
        <v>0</v>
      </c>
    </row>
    <row r="13" spans="1:40" ht="15" customHeight="1" thickBot="1" x14ac:dyDescent="0.3">
      <c r="A13" s="11" t="s">
        <v>27</v>
      </c>
      <c r="B13" s="19"/>
      <c r="C13" s="19"/>
      <c r="D13" s="19"/>
      <c r="E13" s="19"/>
      <c r="F13" s="19"/>
      <c r="G13" s="19"/>
      <c r="H13" s="19"/>
      <c r="I13" s="19"/>
      <c r="J13" s="12">
        <f t="shared" ref="J13:J14" si="7">SUM(B13:H13)</f>
        <v>0</v>
      </c>
      <c r="L13" s="340"/>
      <c r="T13" s="346">
        <f t="shared" si="5"/>
        <v>0</v>
      </c>
      <c r="W13" s="341"/>
      <c r="X13" s="341"/>
      <c r="Y13" s="341"/>
      <c r="Z13" s="341"/>
      <c r="AA13" s="341"/>
      <c r="AB13" s="341"/>
      <c r="AC13" s="341"/>
    </row>
    <row r="14" spans="1:40" ht="15" customHeight="1" thickBot="1" x14ac:dyDescent="0.3">
      <c r="A14" s="11" t="s">
        <v>28</v>
      </c>
      <c r="B14" s="19"/>
      <c r="C14" s="19"/>
      <c r="D14" s="19"/>
      <c r="E14" s="19"/>
      <c r="F14" s="19"/>
      <c r="G14" s="19"/>
      <c r="H14" s="19"/>
      <c r="I14" s="19"/>
      <c r="J14" s="12">
        <f t="shared" si="7"/>
        <v>0</v>
      </c>
      <c r="L14" s="340"/>
      <c r="T14" s="346">
        <f t="shared" si="5"/>
        <v>0</v>
      </c>
      <c r="W14" s="341"/>
      <c r="X14" s="341"/>
      <c r="Y14" s="341"/>
      <c r="Z14" s="341"/>
      <c r="AA14" s="341"/>
      <c r="AB14" s="341"/>
      <c r="AC14" s="341"/>
      <c r="AF14" s="348" t="s">
        <v>1023</v>
      </c>
    </row>
    <row r="15" spans="1:40" ht="15" customHeight="1" thickBot="1" x14ac:dyDescent="0.3">
      <c r="A15" s="22" t="s">
        <v>30</v>
      </c>
      <c r="B15" s="23">
        <f>B12+B13-B14</f>
        <v>0</v>
      </c>
      <c r="C15" s="23">
        <f>C12+C13-C14</f>
        <v>0</v>
      </c>
      <c r="D15" s="23">
        <f t="shared" ref="D15:I15" si="8">D12+D13-D14</f>
        <v>0</v>
      </c>
      <c r="E15" s="23">
        <f t="shared" si="8"/>
        <v>0</v>
      </c>
      <c r="F15" s="23">
        <f t="shared" si="8"/>
        <v>0</v>
      </c>
      <c r="G15" s="23">
        <f>G12+G13-G14</f>
        <v>0</v>
      </c>
      <c r="H15" s="23">
        <f t="shared" si="8"/>
        <v>0</v>
      </c>
      <c r="I15" s="23">
        <f t="shared" si="8"/>
        <v>0</v>
      </c>
      <c r="J15" s="14">
        <f>J12+J13-J14</f>
        <v>0</v>
      </c>
      <c r="L15" s="343">
        <f>B12+B13-B14-B15</f>
        <v>0</v>
      </c>
      <c r="M15" s="342">
        <f t="shared" ref="M15:T15" si="9">C12+C13-C14-C15</f>
        <v>0</v>
      </c>
      <c r="N15" s="342">
        <f t="shared" si="9"/>
        <v>0</v>
      </c>
      <c r="O15" s="342">
        <f t="shared" si="9"/>
        <v>0</v>
      </c>
      <c r="P15" s="342">
        <f t="shared" si="9"/>
        <v>0</v>
      </c>
      <c r="Q15" s="342">
        <f t="shared" si="9"/>
        <v>0</v>
      </c>
      <c r="R15" s="342">
        <f t="shared" si="9"/>
        <v>0</v>
      </c>
      <c r="S15" s="342">
        <f t="shared" si="9"/>
        <v>0</v>
      </c>
      <c r="T15" s="342">
        <f t="shared" si="9"/>
        <v>0</v>
      </c>
      <c r="W15" s="341"/>
      <c r="X15" s="341"/>
      <c r="Y15" s="341"/>
      <c r="Z15" s="341"/>
      <c r="AA15" s="341"/>
      <c r="AB15" s="341"/>
      <c r="AC15" s="341"/>
      <c r="AF15" s="343">
        <f>B15+B20-'BS old'!$E$31</f>
        <v>0</v>
      </c>
      <c r="AG15" s="342">
        <f>C15+C20-'BS old'!$E$32</f>
        <v>0</v>
      </c>
      <c r="AH15" s="342">
        <f>D15+D20-'BS old'!$E$33</f>
        <v>0</v>
      </c>
      <c r="AI15" s="342">
        <f>E15+E20-'BS old'!$E$34</f>
        <v>0</v>
      </c>
      <c r="AJ15" s="342">
        <f>F15+F20-'BS old'!$E$35</f>
        <v>0</v>
      </c>
      <c r="AK15" s="342">
        <f>G15+G20-'BS old'!$E$36</f>
        <v>0</v>
      </c>
      <c r="AL15" s="342">
        <f>H15+H20-'BS old'!$E$37</f>
        <v>0</v>
      </c>
      <c r="AM15" s="342">
        <f>I15+I20-'BS old'!$E$38</f>
        <v>0</v>
      </c>
      <c r="AN15" s="346">
        <f>J15+J20-'BS old'!$E$30</f>
        <v>0</v>
      </c>
    </row>
    <row r="16" spans="1:40" ht="15" customHeight="1" thickTop="1" thickBot="1" x14ac:dyDescent="0.3">
      <c r="A16" s="38" t="s">
        <v>33</v>
      </c>
      <c r="B16" s="39"/>
      <c r="C16" s="39"/>
      <c r="D16" s="39"/>
      <c r="E16" s="39"/>
      <c r="F16" s="39"/>
      <c r="G16" s="39"/>
      <c r="H16" s="39"/>
      <c r="I16" s="39"/>
      <c r="J16" s="40"/>
      <c r="L16" s="340"/>
      <c r="T16" s="346"/>
      <c r="W16" s="341"/>
      <c r="X16" s="341"/>
      <c r="Y16" s="341"/>
      <c r="Z16" s="341"/>
      <c r="AA16" s="341"/>
      <c r="AB16" s="341"/>
      <c r="AC16" s="341"/>
      <c r="AG16" s="341"/>
      <c r="AH16" s="341"/>
      <c r="AI16" s="341"/>
      <c r="AJ16" s="341"/>
      <c r="AK16" s="341"/>
      <c r="AL16" s="341"/>
    </row>
    <row r="17" spans="1:40" ht="15" customHeight="1" thickTop="1" thickBot="1" x14ac:dyDescent="0.3">
      <c r="A17" s="41" t="s">
        <v>32</v>
      </c>
      <c r="B17" s="19"/>
      <c r="C17" s="19"/>
      <c r="D17" s="19"/>
      <c r="E17" s="19"/>
      <c r="F17" s="19"/>
      <c r="G17" s="19"/>
      <c r="H17" s="19"/>
      <c r="I17" s="19"/>
      <c r="J17" s="12">
        <f>SUM(B17:H17)</f>
        <v>0</v>
      </c>
      <c r="L17" s="340"/>
      <c r="T17" s="346">
        <f t="shared" ref="T17:T19" si="10">SUM(B17:I17)-J17</f>
        <v>0</v>
      </c>
      <c r="V17" s="342">
        <f>B17-B44</f>
        <v>0</v>
      </c>
      <c r="W17" s="342">
        <f t="shared" ref="W17:AB17" si="11">C17-C44</f>
        <v>0</v>
      </c>
      <c r="X17" s="342">
        <f t="shared" si="11"/>
        <v>0</v>
      </c>
      <c r="Y17" s="342">
        <f t="shared" si="11"/>
        <v>0</v>
      </c>
      <c r="Z17" s="342">
        <f t="shared" si="11"/>
        <v>0</v>
      </c>
      <c r="AA17" s="342">
        <f t="shared" si="11"/>
        <v>0</v>
      </c>
      <c r="AB17" s="342">
        <f t="shared" si="11"/>
        <v>0</v>
      </c>
      <c r="AC17" s="342">
        <f>I17-I44</f>
        <v>0</v>
      </c>
      <c r="AD17" s="346">
        <f>J17-J44</f>
        <v>0</v>
      </c>
      <c r="AG17" s="341"/>
      <c r="AH17" s="341"/>
      <c r="AI17" s="341"/>
      <c r="AJ17" s="341"/>
      <c r="AK17" s="341"/>
      <c r="AL17" s="341"/>
    </row>
    <row r="18" spans="1:40" ht="15" customHeight="1" thickBot="1" x14ac:dyDescent="0.3">
      <c r="A18" s="11" t="s">
        <v>27</v>
      </c>
      <c r="B18" s="19"/>
      <c r="C18" s="19"/>
      <c r="D18" s="19"/>
      <c r="E18" s="19"/>
      <c r="F18" s="19"/>
      <c r="G18" s="19"/>
      <c r="H18" s="19"/>
      <c r="I18" s="19"/>
      <c r="J18" s="12">
        <f t="shared" ref="J18:J19" si="12">SUM(B18:H18)</f>
        <v>0</v>
      </c>
      <c r="L18" s="340"/>
      <c r="T18" s="346">
        <f t="shared" si="10"/>
        <v>0</v>
      </c>
      <c r="W18" s="341"/>
      <c r="X18" s="341"/>
      <c r="Y18" s="341"/>
      <c r="Z18" s="341"/>
      <c r="AA18" s="341"/>
      <c r="AB18" s="341"/>
      <c r="AC18" s="341"/>
      <c r="AG18" s="341"/>
      <c r="AH18" s="341"/>
      <c r="AI18" s="341"/>
      <c r="AJ18" s="341"/>
      <c r="AK18" s="341"/>
      <c r="AL18" s="341"/>
    </row>
    <row r="19" spans="1:40" ht="15" customHeight="1" thickBot="1" x14ac:dyDescent="0.3">
      <c r="A19" s="11" t="s">
        <v>28</v>
      </c>
      <c r="B19" s="19"/>
      <c r="C19" s="19"/>
      <c r="D19" s="19"/>
      <c r="E19" s="19"/>
      <c r="F19" s="19"/>
      <c r="G19" s="19"/>
      <c r="H19" s="19"/>
      <c r="I19" s="19"/>
      <c r="J19" s="12">
        <f t="shared" si="12"/>
        <v>0</v>
      </c>
      <c r="L19" s="340"/>
      <c r="T19" s="346">
        <f t="shared" si="10"/>
        <v>0</v>
      </c>
      <c r="W19" s="341"/>
      <c r="X19" s="341"/>
      <c r="Y19" s="341"/>
      <c r="Z19" s="341"/>
      <c r="AA19" s="341"/>
      <c r="AB19" s="341"/>
      <c r="AC19" s="341"/>
      <c r="AG19" s="341"/>
      <c r="AH19" s="341"/>
      <c r="AI19" s="341"/>
      <c r="AJ19" s="341"/>
      <c r="AK19" s="341"/>
      <c r="AL19" s="341"/>
    </row>
    <row r="20" spans="1:40" ht="15" customHeight="1" thickBot="1" x14ac:dyDescent="0.3">
      <c r="A20" s="22" t="s">
        <v>30</v>
      </c>
      <c r="B20" s="23">
        <f>B17+B18-B19</f>
        <v>0</v>
      </c>
      <c r="C20" s="23">
        <f>C17+C18-C19</f>
        <v>0</v>
      </c>
      <c r="D20" s="23">
        <f t="shared" ref="D20" si="13">D17+D18-D19</f>
        <v>0</v>
      </c>
      <c r="E20" s="23">
        <f t="shared" ref="E20" si="14">E17+E18-E19</f>
        <v>0</v>
      </c>
      <c r="F20" s="23">
        <f t="shared" ref="F20" si="15">F17+F18-F19</f>
        <v>0</v>
      </c>
      <c r="G20" s="23">
        <f t="shared" ref="G20" si="16">G17+G18-G19</f>
        <v>0</v>
      </c>
      <c r="H20" s="23">
        <f t="shared" ref="H20" si="17">H17+H18-H19</f>
        <v>0</v>
      </c>
      <c r="I20" s="23">
        <f t="shared" ref="I20" si="18">I17+I18-I19</f>
        <v>0</v>
      </c>
      <c r="J20" s="14">
        <f>J17+J18-J19</f>
        <v>0</v>
      </c>
      <c r="L20" s="343">
        <f>B17+B18-B19-B20</f>
        <v>0</v>
      </c>
      <c r="M20" s="342">
        <f t="shared" ref="M20:T20" si="19">C17+C18-C19-C20</f>
        <v>0</v>
      </c>
      <c r="N20" s="342">
        <f t="shared" si="19"/>
        <v>0</v>
      </c>
      <c r="O20" s="342">
        <f t="shared" si="19"/>
        <v>0</v>
      </c>
      <c r="P20" s="342">
        <f t="shared" si="19"/>
        <v>0</v>
      </c>
      <c r="Q20" s="342">
        <f t="shared" si="19"/>
        <v>0</v>
      </c>
      <c r="R20" s="342">
        <f t="shared" si="19"/>
        <v>0</v>
      </c>
      <c r="S20" s="342">
        <f t="shared" si="19"/>
        <v>0</v>
      </c>
      <c r="T20" s="342">
        <f t="shared" si="19"/>
        <v>0</v>
      </c>
      <c r="W20" s="341"/>
      <c r="X20" s="341"/>
      <c r="Y20" s="341"/>
      <c r="Z20" s="341"/>
      <c r="AA20" s="341"/>
      <c r="AB20" s="341"/>
      <c r="AC20" s="341"/>
      <c r="AG20" s="341"/>
      <c r="AH20" s="341"/>
      <c r="AI20" s="341"/>
      <c r="AJ20" s="341"/>
      <c r="AK20" s="341"/>
      <c r="AL20" s="341"/>
    </row>
    <row r="21" spans="1:40" ht="15" customHeight="1" thickTop="1" thickBot="1" x14ac:dyDescent="0.3">
      <c r="A21" s="38" t="s">
        <v>34</v>
      </c>
      <c r="B21" s="39"/>
      <c r="C21" s="39"/>
      <c r="D21" s="39"/>
      <c r="E21" s="39"/>
      <c r="F21" s="39"/>
      <c r="G21" s="39"/>
      <c r="H21" s="39"/>
      <c r="I21" s="39"/>
      <c r="J21" s="40"/>
      <c r="L21" s="340"/>
      <c r="T21" s="346"/>
      <c r="W21" s="341"/>
      <c r="X21" s="341"/>
      <c r="Y21" s="341"/>
      <c r="Z21" s="341"/>
      <c r="AA21" s="341"/>
      <c r="AB21" s="341"/>
      <c r="AC21" s="341"/>
      <c r="AG21" s="341"/>
      <c r="AH21" s="341"/>
      <c r="AI21" s="341"/>
      <c r="AJ21" s="341"/>
      <c r="AK21" s="341"/>
      <c r="AL21" s="341"/>
    </row>
    <row r="22" spans="1:40" ht="15" customHeight="1" thickTop="1" thickBot="1" x14ac:dyDescent="0.3">
      <c r="A22" s="41" t="s">
        <v>32</v>
      </c>
      <c r="B22" s="19">
        <f>B6-B12-B17</f>
        <v>0</v>
      </c>
      <c r="C22" s="19">
        <f t="shared" ref="C22:J22" si="20">C6-C12-C17</f>
        <v>0</v>
      </c>
      <c r="D22" s="19">
        <f t="shared" si="20"/>
        <v>0</v>
      </c>
      <c r="E22" s="19">
        <f t="shared" si="20"/>
        <v>0</v>
      </c>
      <c r="F22" s="19">
        <f t="shared" si="20"/>
        <v>0</v>
      </c>
      <c r="G22" s="19">
        <f t="shared" si="20"/>
        <v>0</v>
      </c>
      <c r="H22" s="19">
        <f t="shared" si="20"/>
        <v>0</v>
      </c>
      <c r="I22" s="19">
        <f t="shared" si="20"/>
        <v>0</v>
      </c>
      <c r="J22" s="12">
        <f t="shared" si="20"/>
        <v>0</v>
      </c>
      <c r="L22" s="343">
        <f>B6-B12-B17-B22</f>
        <v>0</v>
      </c>
      <c r="M22" s="342">
        <f t="shared" ref="M22:S22" si="21">C6-C12-C17-C22</f>
        <v>0</v>
      </c>
      <c r="N22" s="342">
        <f t="shared" si="21"/>
        <v>0</v>
      </c>
      <c r="O22" s="342">
        <f t="shared" si="21"/>
        <v>0</v>
      </c>
      <c r="P22" s="342">
        <f t="shared" si="21"/>
        <v>0</v>
      </c>
      <c r="Q22" s="342">
        <f t="shared" si="21"/>
        <v>0</v>
      </c>
      <c r="R22" s="342">
        <f t="shared" si="21"/>
        <v>0</v>
      </c>
      <c r="S22" s="342">
        <f t="shared" si="21"/>
        <v>0</v>
      </c>
      <c r="T22" s="346">
        <f t="shared" ref="T22:T23" si="22">SUM(B22:I22)-J22</f>
        <v>0</v>
      </c>
      <c r="V22" s="342">
        <f>B22-B47</f>
        <v>0</v>
      </c>
      <c r="W22" s="342">
        <f t="shared" ref="W22:AB22" si="23">C22-C47</f>
        <v>0</v>
      </c>
      <c r="X22" s="342">
        <f t="shared" si="23"/>
        <v>0</v>
      </c>
      <c r="Y22" s="342">
        <f t="shared" si="23"/>
        <v>0</v>
      </c>
      <c r="Z22" s="342">
        <f t="shared" si="23"/>
        <v>0</v>
      </c>
      <c r="AA22" s="342">
        <f t="shared" si="23"/>
        <v>0</v>
      </c>
      <c r="AB22" s="342">
        <f t="shared" si="23"/>
        <v>0</v>
      </c>
      <c r="AC22" s="342">
        <f>I22-I47</f>
        <v>0</v>
      </c>
      <c r="AD22" s="346">
        <f>J22-J47</f>
        <v>0</v>
      </c>
      <c r="AG22" s="341"/>
      <c r="AH22" s="341"/>
      <c r="AI22" s="341"/>
      <c r="AJ22" s="341"/>
      <c r="AK22" s="341"/>
      <c r="AL22" s="341"/>
    </row>
    <row r="23" spans="1:40" ht="15" customHeight="1" thickBot="1" x14ac:dyDescent="0.3">
      <c r="A23" s="22" t="s">
        <v>30</v>
      </c>
      <c r="B23" s="23">
        <f>B10-B15-B20</f>
        <v>0</v>
      </c>
      <c r="C23" s="23">
        <f t="shared" ref="C23:J23" si="24">C10-C15-C20</f>
        <v>0</v>
      </c>
      <c r="D23" s="23">
        <f t="shared" si="24"/>
        <v>0</v>
      </c>
      <c r="E23" s="23">
        <f t="shared" si="24"/>
        <v>0</v>
      </c>
      <c r="F23" s="23">
        <f t="shared" si="24"/>
        <v>0</v>
      </c>
      <c r="G23" s="23">
        <f t="shared" si="24"/>
        <v>0</v>
      </c>
      <c r="H23" s="23">
        <f t="shared" si="24"/>
        <v>0</v>
      </c>
      <c r="I23" s="23">
        <f t="shared" si="24"/>
        <v>0</v>
      </c>
      <c r="J23" s="14">
        <f t="shared" si="24"/>
        <v>0</v>
      </c>
      <c r="L23" s="343">
        <f>B10-B15-B20-B23</f>
        <v>0</v>
      </c>
      <c r="M23" s="342">
        <f t="shared" ref="M23:S23" si="25">C10-C15-C20-C23</f>
        <v>0</v>
      </c>
      <c r="N23" s="342">
        <f t="shared" si="25"/>
        <v>0</v>
      </c>
      <c r="O23" s="342">
        <f t="shared" si="25"/>
        <v>0</v>
      </c>
      <c r="P23" s="342">
        <f t="shared" si="25"/>
        <v>0</v>
      </c>
      <c r="Q23" s="342">
        <f t="shared" si="25"/>
        <v>0</v>
      </c>
      <c r="R23" s="342">
        <f t="shared" si="25"/>
        <v>0</v>
      </c>
      <c r="S23" s="342">
        <f t="shared" si="25"/>
        <v>0</v>
      </c>
      <c r="T23" s="346">
        <f t="shared" si="22"/>
        <v>0</v>
      </c>
      <c r="AF23" s="343">
        <f>B23-'BS old'!$F$31</f>
        <v>0</v>
      </c>
      <c r="AG23" s="342">
        <f>C23-'BS old'!$F$32</f>
        <v>0</v>
      </c>
      <c r="AH23" s="342">
        <f>D23-'BS old'!$F$33</f>
        <v>0</v>
      </c>
      <c r="AI23" s="342">
        <f>E23-'BS old'!$F$34</f>
        <v>0</v>
      </c>
      <c r="AJ23" s="342">
        <f>F23-'BS old'!$F$35</f>
        <v>0</v>
      </c>
      <c r="AK23" s="342">
        <f>G23-'BS old'!$F$36</f>
        <v>0</v>
      </c>
      <c r="AL23" s="342">
        <f>H23-'BS old'!$F$37</f>
        <v>0</v>
      </c>
      <c r="AM23" s="342">
        <f>I23-'BS old'!$F$38</f>
        <v>0</v>
      </c>
      <c r="AN23" s="346">
        <f>J23-'BS old'!$F$30</f>
        <v>0</v>
      </c>
    </row>
    <row r="24" spans="1:40" ht="15.75" thickTop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4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40" ht="15.75" thickBot="1" x14ac:dyDescent="0.3">
      <c r="A26" s="17" t="s">
        <v>15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40" ht="16.5" thickTop="1" thickBot="1" x14ac:dyDescent="0.3">
      <c r="A27" s="1025" t="s">
        <v>55</v>
      </c>
      <c r="B27" s="1027" t="s">
        <v>3</v>
      </c>
      <c r="C27" s="1033"/>
      <c r="D27" s="1033"/>
      <c r="E27" s="1033"/>
      <c r="F27" s="1033"/>
      <c r="G27" s="1033"/>
      <c r="H27" s="1033"/>
      <c r="I27" s="1033"/>
      <c r="J27" s="1028"/>
      <c r="K27" s="349"/>
    </row>
    <row r="28" spans="1:40" ht="60.75" customHeight="1" thickTop="1" thickBot="1" x14ac:dyDescent="0.3">
      <c r="A28" s="1032"/>
      <c r="B28" s="133" t="s">
        <v>51</v>
      </c>
      <c r="C28" s="134" t="s">
        <v>459</v>
      </c>
      <c r="D28" s="133" t="s">
        <v>52</v>
      </c>
      <c r="E28" s="134" t="s">
        <v>458</v>
      </c>
      <c r="F28" s="133" t="s">
        <v>53</v>
      </c>
      <c r="G28" s="133" t="s">
        <v>54</v>
      </c>
      <c r="H28" s="134" t="s">
        <v>410</v>
      </c>
      <c r="I28" s="133" t="s">
        <v>411</v>
      </c>
      <c r="J28" s="133" t="s">
        <v>14</v>
      </c>
    </row>
    <row r="29" spans="1:40" ht="15" customHeight="1" thickTop="1" thickBot="1" x14ac:dyDescent="0.3">
      <c r="A29" s="38" t="s">
        <v>25</v>
      </c>
      <c r="B29" s="39"/>
      <c r="C29" s="39"/>
      <c r="D29" s="39"/>
      <c r="E29" s="39"/>
      <c r="F29" s="39"/>
      <c r="G29" s="39"/>
      <c r="H29" s="39"/>
      <c r="I29" s="39"/>
      <c r="J29" s="40"/>
      <c r="K29" s="349"/>
    </row>
    <row r="30" spans="1:40" ht="15" customHeight="1" thickTop="1" thickBot="1" x14ac:dyDescent="0.3">
      <c r="A30" s="41" t="s">
        <v>26</v>
      </c>
      <c r="B30" s="19"/>
      <c r="C30" s="19"/>
      <c r="D30" s="19"/>
      <c r="E30" s="19"/>
      <c r="F30" s="42"/>
      <c r="G30" s="19"/>
      <c r="H30" s="19"/>
      <c r="I30" s="19"/>
      <c r="J30" s="12">
        <f>SUM(B30:H30)</f>
        <v>0</v>
      </c>
      <c r="T30" s="346">
        <f>SUM(B30:I30)-J30</f>
        <v>0</v>
      </c>
    </row>
    <row r="31" spans="1:40" ht="15" customHeight="1" thickBot="1" x14ac:dyDescent="0.3">
      <c r="A31" s="11" t="s">
        <v>27</v>
      </c>
      <c r="B31" s="19"/>
      <c r="C31" s="19"/>
      <c r="D31" s="19"/>
      <c r="E31" s="19"/>
      <c r="F31" s="43"/>
      <c r="G31" s="19"/>
      <c r="H31" s="19"/>
      <c r="I31" s="19"/>
      <c r="J31" s="12">
        <f t="shared" ref="J31:J33" si="26">SUM(B31:H31)</f>
        <v>0</v>
      </c>
      <c r="T31" s="346">
        <f t="shared" ref="T31:T33" si="27">SUM(B31:I31)-J31</f>
        <v>0</v>
      </c>
    </row>
    <row r="32" spans="1:40" ht="15" customHeight="1" thickBot="1" x14ac:dyDescent="0.3">
      <c r="A32" s="11" t="s">
        <v>28</v>
      </c>
      <c r="B32" s="19"/>
      <c r="C32" s="19"/>
      <c r="D32" s="19"/>
      <c r="E32" s="19"/>
      <c r="F32" s="43"/>
      <c r="G32" s="19"/>
      <c r="H32" s="19"/>
      <c r="I32" s="19"/>
      <c r="J32" s="12">
        <f t="shared" si="26"/>
        <v>0</v>
      </c>
      <c r="T32" s="346">
        <f t="shared" si="27"/>
        <v>0</v>
      </c>
    </row>
    <row r="33" spans="1:40" ht="15" customHeight="1" thickBot="1" x14ac:dyDescent="0.3">
      <c r="A33" s="11" t="s">
        <v>29</v>
      </c>
      <c r="B33" s="19"/>
      <c r="C33" s="19"/>
      <c r="D33" s="19"/>
      <c r="E33" s="19"/>
      <c r="F33" s="43"/>
      <c r="G33" s="19"/>
      <c r="H33" s="19"/>
      <c r="I33" s="19"/>
      <c r="J33" s="12">
        <f t="shared" si="26"/>
        <v>0</v>
      </c>
      <c r="T33" s="346">
        <f t="shared" si="27"/>
        <v>0</v>
      </c>
    </row>
    <row r="34" spans="1:40" ht="15" customHeight="1" thickBot="1" x14ac:dyDescent="0.3">
      <c r="A34" s="22" t="s">
        <v>30</v>
      </c>
      <c r="B34" s="23">
        <f>B30+B31-B32+B33</f>
        <v>0</v>
      </c>
      <c r="C34" s="23">
        <f>C30+C31-C32+C33</f>
        <v>0</v>
      </c>
      <c r="D34" s="23">
        <f>D30+D31-D32+D33</f>
        <v>0</v>
      </c>
      <c r="E34" s="23">
        <f t="shared" ref="E34:H34" si="28">E30+E31-E32+E33</f>
        <v>0</v>
      </c>
      <c r="F34" s="23">
        <f t="shared" si="28"/>
        <v>0</v>
      </c>
      <c r="G34" s="23">
        <f t="shared" si="28"/>
        <v>0</v>
      </c>
      <c r="H34" s="23">
        <f t="shared" si="28"/>
        <v>0</v>
      </c>
      <c r="I34" s="23">
        <f>I30+I31-I32+I33</f>
        <v>0</v>
      </c>
      <c r="J34" s="14">
        <f>J30+J31-J32+J33</f>
        <v>0</v>
      </c>
      <c r="L34" s="343">
        <f>B30+B31-B32+B33-B34</f>
        <v>0</v>
      </c>
      <c r="M34" s="342">
        <f t="shared" ref="M34:T34" si="29">C30+C31-C32+C33-C34</f>
        <v>0</v>
      </c>
      <c r="N34" s="342">
        <f t="shared" si="29"/>
        <v>0</v>
      </c>
      <c r="O34" s="342">
        <f t="shared" si="29"/>
        <v>0</v>
      </c>
      <c r="P34" s="342">
        <f t="shared" si="29"/>
        <v>0</v>
      </c>
      <c r="Q34" s="342">
        <f t="shared" si="29"/>
        <v>0</v>
      </c>
      <c r="R34" s="342">
        <f t="shared" si="29"/>
        <v>0</v>
      </c>
      <c r="S34" s="342">
        <f t="shared" si="29"/>
        <v>0</v>
      </c>
      <c r="T34" s="342">
        <f t="shared" si="29"/>
        <v>0</v>
      </c>
    </row>
    <row r="35" spans="1:40" ht="15" customHeight="1" thickTop="1" thickBot="1" x14ac:dyDescent="0.3">
      <c r="A35" s="38" t="s">
        <v>31</v>
      </c>
      <c r="B35" s="39"/>
      <c r="C35" s="39"/>
      <c r="D35" s="39"/>
      <c r="E35" s="39"/>
      <c r="F35" s="39"/>
      <c r="G35" s="39"/>
      <c r="H35" s="39"/>
      <c r="I35" s="39"/>
      <c r="J35" s="40"/>
      <c r="L35" s="340"/>
      <c r="T35" s="346"/>
    </row>
    <row r="36" spans="1:40" ht="15" customHeight="1" thickTop="1" thickBot="1" x14ac:dyDescent="0.3">
      <c r="A36" s="41" t="s">
        <v>32</v>
      </c>
      <c r="B36" s="19"/>
      <c r="C36" s="19"/>
      <c r="D36" s="19"/>
      <c r="E36" s="19"/>
      <c r="F36" s="19"/>
      <c r="G36" s="19"/>
      <c r="H36" s="19"/>
      <c r="I36" s="19"/>
      <c r="J36" s="12">
        <f>SUM(B36:H36)</f>
        <v>0</v>
      </c>
      <c r="L36" s="340"/>
      <c r="T36" s="346">
        <f t="shared" ref="T36:T38" si="30">SUM(B36:I36)-J36</f>
        <v>0</v>
      </c>
    </row>
    <row r="37" spans="1:40" ht="15" customHeight="1" thickBot="1" x14ac:dyDescent="0.3">
      <c r="A37" s="11" t="s">
        <v>27</v>
      </c>
      <c r="B37" s="19"/>
      <c r="C37" s="19"/>
      <c r="D37" s="19"/>
      <c r="E37" s="19"/>
      <c r="F37" s="19"/>
      <c r="G37" s="19"/>
      <c r="H37" s="19"/>
      <c r="I37" s="19"/>
      <c r="J37" s="12">
        <f t="shared" ref="J37:J38" si="31">SUM(B37:H37)</f>
        <v>0</v>
      </c>
      <c r="L37" s="340"/>
      <c r="T37" s="346">
        <f t="shared" si="30"/>
        <v>0</v>
      </c>
    </row>
    <row r="38" spans="1:40" ht="15" customHeight="1" thickBot="1" x14ac:dyDescent="0.3">
      <c r="A38" s="11" t="s">
        <v>28</v>
      </c>
      <c r="B38" s="19"/>
      <c r="C38" s="19"/>
      <c r="D38" s="19"/>
      <c r="E38" s="19"/>
      <c r="F38" s="19"/>
      <c r="G38" s="19"/>
      <c r="H38" s="19"/>
      <c r="I38" s="19"/>
      <c r="J38" s="12">
        <f t="shared" si="31"/>
        <v>0</v>
      </c>
      <c r="L38" s="340"/>
      <c r="T38" s="346">
        <f t="shared" si="30"/>
        <v>0</v>
      </c>
    </row>
    <row r="39" spans="1:40" ht="15" customHeight="1" thickBot="1" x14ac:dyDescent="0.3">
      <c r="A39" s="22" t="s">
        <v>30</v>
      </c>
      <c r="B39" s="23">
        <f>B36+B37-B38</f>
        <v>0</v>
      </c>
      <c r="C39" s="23">
        <f>C36+C37-C38</f>
        <v>0</v>
      </c>
      <c r="D39" s="23">
        <f t="shared" ref="D39:I39" si="32">D36+D37-D38</f>
        <v>0</v>
      </c>
      <c r="E39" s="23">
        <f t="shared" si="32"/>
        <v>0</v>
      </c>
      <c r="F39" s="23">
        <f t="shared" si="32"/>
        <v>0</v>
      </c>
      <c r="G39" s="23">
        <f t="shared" si="32"/>
        <v>0</v>
      </c>
      <c r="H39" s="23">
        <f t="shared" si="32"/>
        <v>0</v>
      </c>
      <c r="I39" s="23">
        <f t="shared" si="32"/>
        <v>0</v>
      </c>
      <c r="J39" s="14">
        <f>J36+J37-J38</f>
        <v>0</v>
      </c>
      <c r="L39" s="343">
        <f>B36+B37-B38-B39</f>
        <v>0</v>
      </c>
      <c r="M39" s="342">
        <f t="shared" ref="M39:T39" si="33">C36+C37-C38-C39</f>
        <v>0</v>
      </c>
      <c r="N39" s="342">
        <f t="shared" si="33"/>
        <v>0</v>
      </c>
      <c r="O39" s="342">
        <f t="shared" si="33"/>
        <v>0</v>
      </c>
      <c r="P39" s="342">
        <f t="shared" si="33"/>
        <v>0</v>
      </c>
      <c r="Q39" s="342">
        <f t="shared" si="33"/>
        <v>0</v>
      </c>
      <c r="R39" s="342">
        <f t="shared" si="33"/>
        <v>0</v>
      </c>
      <c r="S39" s="342">
        <f t="shared" si="33"/>
        <v>0</v>
      </c>
      <c r="T39" s="342">
        <f t="shared" si="33"/>
        <v>0</v>
      </c>
    </row>
    <row r="40" spans="1:40" ht="15" customHeight="1" thickTop="1" thickBot="1" x14ac:dyDescent="0.3">
      <c r="A40" s="38" t="s">
        <v>33</v>
      </c>
      <c r="B40" s="39"/>
      <c r="C40" s="39"/>
      <c r="D40" s="39"/>
      <c r="E40" s="39"/>
      <c r="F40" s="39"/>
      <c r="G40" s="39"/>
      <c r="H40" s="39"/>
      <c r="I40" s="39"/>
      <c r="J40" s="40"/>
      <c r="L40" s="340"/>
      <c r="T40" s="346"/>
    </row>
    <row r="41" spans="1:40" ht="15" customHeight="1" thickTop="1" thickBot="1" x14ac:dyDescent="0.3">
      <c r="A41" s="41" t="s">
        <v>32</v>
      </c>
      <c r="B41" s="19"/>
      <c r="C41" s="19"/>
      <c r="D41" s="19"/>
      <c r="E41" s="19"/>
      <c r="F41" s="19"/>
      <c r="G41" s="19"/>
      <c r="H41" s="19"/>
      <c r="I41" s="19"/>
      <c r="J41" s="12">
        <f>SUM(B41:H41)</f>
        <v>0</v>
      </c>
      <c r="L41" s="340"/>
      <c r="T41" s="346">
        <f t="shared" ref="T41:T43" si="34">SUM(B41:I41)-J41</f>
        <v>0</v>
      </c>
    </row>
    <row r="42" spans="1:40" ht="15" customHeight="1" thickBot="1" x14ac:dyDescent="0.3">
      <c r="A42" s="11" t="s">
        <v>27</v>
      </c>
      <c r="B42" s="19"/>
      <c r="C42" s="19"/>
      <c r="D42" s="19"/>
      <c r="E42" s="19"/>
      <c r="F42" s="19"/>
      <c r="G42" s="19"/>
      <c r="H42" s="19"/>
      <c r="I42" s="19"/>
      <c r="J42" s="12">
        <f t="shared" ref="J42:J43" si="35">SUM(B42:H42)</f>
        <v>0</v>
      </c>
      <c r="L42" s="340"/>
      <c r="T42" s="346">
        <f t="shared" si="34"/>
        <v>0</v>
      </c>
    </row>
    <row r="43" spans="1:40" ht="15" customHeight="1" thickBot="1" x14ac:dyDescent="0.3">
      <c r="A43" s="11" t="s">
        <v>28</v>
      </c>
      <c r="B43" s="19"/>
      <c r="C43" s="19"/>
      <c r="D43" s="19"/>
      <c r="E43" s="19"/>
      <c r="F43" s="19"/>
      <c r="G43" s="19"/>
      <c r="H43" s="19"/>
      <c r="I43" s="19"/>
      <c r="J43" s="12">
        <f t="shared" si="35"/>
        <v>0</v>
      </c>
      <c r="L43" s="340"/>
      <c r="T43" s="346">
        <f t="shared" si="34"/>
        <v>0</v>
      </c>
    </row>
    <row r="44" spans="1:40" ht="15" customHeight="1" thickBot="1" x14ac:dyDescent="0.3">
      <c r="A44" s="22" t="s">
        <v>30</v>
      </c>
      <c r="B44" s="23">
        <f>B41+B42-B43</f>
        <v>0</v>
      </c>
      <c r="C44" s="23">
        <f>C41+C42-C43</f>
        <v>0</v>
      </c>
      <c r="D44" s="23">
        <f t="shared" ref="D44:I44" si="36">D41+D42-D43</f>
        <v>0</v>
      </c>
      <c r="E44" s="23">
        <f t="shared" si="36"/>
        <v>0</v>
      </c>
      <c r="F44" s="23">
        <f t="shared" si="36"/>
        <v>0</v>
      </c>
      <c r="G44" s="23">
        <f t="shared" si="36"/>
        <v>0</v>
      </c>
      <c r="H44" s="23">
        <f t="shared" si="36"/>
        <v>0</v>
      </c>
      <c r="I44" s="23">
        <f t="shared" si="36"/>
        <v>0</v>
      </c>
      <c r="J44" s="14">
        <f>J41+J42-J43</f>
        <v>0</v>
      </c>
      <c r="L44" s="343">
        <f>B41+B42-B43-B44</f>
        <v>0</v>
      </c>
      <c r="M44" s="342">
        <f t="shared" ref="M44:T44" si="37">C41+C42-C43-C44</f>
        <v>0</v>
      </c>
      <c r="N44" s="342">
        <f t="shared" si="37"/>
        <v>0</v>
      </c>
      <c r="O44" s="342">
        <f t="shared" si="37"/>
        <v>0</v>
      </c>
      <c r="P44" s="342">
        <f t="shared" si="37"/>
        <v>0</v>
      </c>
      <c r="Q44" s="342">
        <f t="shared" si="37"/>
        <v>0</v>
      </c>
      <c r="R44" s="342">
        <f t="shared" si="37"/>
        <v>0</v>
      </c>
      <c r="S44" s="342">
        <f t="shared" si="37"/>
        <v>0</v>
      </c>
      <c r="T44" s="342">
        <f t="shared" si="37"/>
        <v>0</v>
      </c>
    </row>
    <row r="45" spans="1:40" ht="15" customHeight="1" thickTop="1" thickBot="1" x14ac:dyDescent="0.3">
      <c r="A45" s="38" t="s">
        <v>34</v>
      </c>
      <c r="B45" s="39"/>
      <c r="C45" s="39"/>
      <c r="D45" s="39"/>
      <c r="E45" s="39"/>
      <c r="F45" s="39"/>
      <c r="G45" s="39"/>
      <c r="H45" s="39"/>
      <c r="I45" s="39"/>
      <c r="J45" s="40"/>
      <c r="L45" s="340"/>
      <c r="T45" s="346"/>
    </row>
    <row r="46" spans="1:40" ht="15" customHeight="1" thickTop="1" thickBot="1" x14ac:dyDescent="0.3">
      <c r="A46" s="41" t="s">
        <v>32</v>
      </c>
      <c r="B46" s="19">
        <f>B30-B36-B41</f>
        <v>0</v>
      </c>
      <c r="C46" s="19">
        <f t="shared" ref="C46:J46" si="38">C30-C36-C41</f>
        <v>0</v>
      </c>
      <c r="D46" s="19">
        <f t="shared" si="38"/>
        <v>0</v>
      </c>
      <c r="E46" s="19">
        <f t="shared" si="38"/>
        <v>0</v>
      </c>
      <c r="F46" s="19">
        <f t="shared" si="38"/>
        <v>0</v>
      </c>
      <c r="G46" s="19">
        <f t="shared" si="38"/>
        <v>0</v>
      </c>
      <c r="H46" s="19">
        <f t="shared" si="38"/>
        <v>0</v>
      </c>
      <c r="I46" s="19">
        <f t="shared" si="38"/>
        <v>0</v>
      </c>
      <c r="J46" s="12">
        <f t="shared" si="38"/>
        <v>0</v>
      </c>
      <c r="L46" s="343">
        <f>B30-B36-B41-B46</f>
        <v>0</v>
      </c>
      <c r="M46" s="342">
        <f t="shared" ref="M46:S46" si="39">C30-C36-C41-C46</f>
        <v>0</v>
      </c>
      <c r="N46" s="342">
        <f t="shared" si="39"/>
        <v>0</v>
      </c>
      <c r="O46" s="342">
        <f t="shared" si="39"/>
        <v>0</v>
      </c>
      <c r="P46" s="342">
        <f t="shared" si="39"/>
        <v>0</v>
      </c>
      <c r="Q46" s="342">
        <f t="shared" si="39"/>
        <v>0</v>
      </c>
      <c r="R46" s="342">
        <f t="shared" si="39"/>
        <v>0</v>
      </c>
      <c r="S46" s="342">
        <f t="shared" si="39"/>
        <v>0</v>
      </c>
      <c r="T46" s="346">
        <f t="shared" ref="T46:T47" si="40">SUM(B46:I46)-J46</f>
        <v>0</v>
      </c>
    </row>
    <row r="47" spans="1:40" ht="15" customHeight="1" thickBot="1" x14ac:dyDescent="0.3">
      <c r="A47" s="22" t="s">
        <v>30</v>
      </c>
      <c r="B47" s="23">
        <f>B34-B39-B44</f>
        <v>0</v>
      </c>
      <c r="C47" s="23">
        <f t="shared" ref="C47:J47" si="41">C34-C39-C44</f>
        <v>0</v>
      </c>
      <c r="D47" s="23">
        <f t="shared" si="41"/>
        <v>0</v>
      </c>
      <c r="E47" s="23">
        <f t="shared" si="41"/>
        <v>0</v>
      </c>
      <c r="F47" s="23">
        <f t="shared" si="41"/>
        <v>0</v>
      </c>
      <c r="G47" s="23">
        <f t="shared" si="41"/>
        <v>0</v>
      </c>
      <c r="H47" s="23">
        <f t="shared" si="41"/>
        <v>0</v>
      </c>
      <c r="I47" s="23">
        <f t="shared" si="41"/>
        <v>0</v>
      </c>
      <c r="J47" s="14">
        <f t="shared" si="41"/>
        <v>0</v>
      </c>
      <c r="L47" s="343">
        <f>B34-B39-B44-B47</f>
        <v>0</v>
      </c>
      <c r="M47" s="342">
        <f t="shared" ref="M47:S47" si="42">C34-C39-C44-C47</f>
        <v>0</v>
      </c>
      <c r="N47" s="342">
        <f t="shared" si="42"/>
        <v>0</v>
      </c>
      <c r="O47" s="342">
        <f t="shared" si="42"/>
        <v>0</v>
      </c>
      <c r="P47" s="342">
        <f t="shared" si="42"/>
        <v>0</v>
      </c>
      <c r="Q47" s="342">
        <f t="shared" si="42"/>
        <v>0</v>
      </c>
      <c r="R47" s="342">
        <f t="shared" si="42"/>
        <v>0</v>
      </c>
      <c r="S47" s="342">
        <f t="shared" si="42"/>
        <v>0</v>
      </c>
      <c r="T47" s="346">
        <f t="shared" si="40"/>
        <v>0</v>
      </c>
      <c r="AF47" s="343">
        <f>B47-'BS old'!$G$31</f>
        <v>0</v>
      </c>
      <c r="AG47" s="342">
        <f>C47-'BS old'!$G$32</f>
        <v>0</v>
      </c>
      <c r="AH47" s="342">
        <f>D47-'BS old'!$G$33</f>
        <v>0</v>
      </c>
      <c r="AI47" s="342">
        <f>E47-'BS old'!$G$34</f>
        <v>0</v>
      </c>
      <c r="AJ47" s="342">
        <f>F47-'BS old'!$G$35</f>
        <v>0</v>
      </c>
      <c r="AK47" s="342">
        <f>G47-'BS old'!$G$36</f>
        <v>0</v>
      </c>
      <c r="AL47" s="342">
        <f>H47-'BS old'!$G$37</f>
        <v>0</v>
      </c>
      <c r="AM47" s="342">
        <f>I47-'BS old'!$G$38</f>
        <v>0</v>
      </c>
      <c r="AN47" s="346">
        <f>J47-'BS old'!$G$30</f>
        <v>0</v>
      </c>
    </row>
    <row r="48" spans="1:40" ht="15.75" thickTop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191" priority="61" operator="lessThan">
      <formula>0</formula>
    </cfRule>
    <cfRule type="cellIs" dxfId="190" priority="62" operator="greaterThan">
      <formula>0</formula>
    </cfRule>
  </conditionalFormatting>
  <conditionalFormatting sqref="L30:T47">
    <cfRule type="cellIs" dxfId="189" priority="59" operator="lessThan">
      <formula>0</formula>
    </cfRule>
    <cfRule type="cellIs" dxfId="188" priority="60" operator="greaterThan">
      <formula>0</formula>
    </cfRule>
  </conditionalFormatting>
  <conditionalFormatting sqref="AF30:AN47">
    <cfRule type="cellIs" dxfId="187" priority="57" operator="lessThan">
      <formula>0</formula>
    </cfRule>
    <cfRule type="cellIs" dxfId="186" priority="58" operator="greaterThan">
      <formula>0</formula>
    </cfRule>
  </conditionalFormatting>
  <conditionalFormatting sqref="L30:T47">
    <cfRule type="cellIs" dxfId="185" priority="55" operator="lessThan">
      <formula>0</formula>
    </cfRule>
    <cfRule type="cellIs" dxfId="184" priority="56" operator="greaterThan">
      <formula>0</formula>
    </cfRule>
  </conditionalFormatting>
  <conditionalFormatting sqref="L6:T23">
    <cfRule type="cellIs" dxfId="183" priority="53" operator="lessThan">
      <formula>0</formula>
    </cfRule>
    <cfRule type="cellIs" dxfId="182" priority="54" operator="greaterThan">
      <formula>0</formula>
    </cfRule>
  </conditionalFormatting>
  <conditionalFormatting sqref="L30:T47">
    <cfRule type="cellIs" dxfId="181" priority="51" operator="lessThan">
      <formula>0</formula>
    </cfRule>
    <cfRule type="cellIs" dxfId="180" priority="52" operator="greaterThan">
      <formula>0</formula>
    </cfRule>
  </conditionalFormatting>
  <conditionalFormatting sqref="L30:T47">
    <cfRule type="cellIs" dxfId="179" priority="49" operator="lessThan">
      <formula>0</formula>
    </cfRule>
    <cfRule type="cellIs" dxfId="178" priority="50" operator="greaterThan">
      <formula>0</formula>
    </cfRule>
  </conditionalFormatting>
  <conditionalFormatting sqref="L6:T23">
    <cfRule type="cellIs" dxfId="177" priority="47" operator="lessThan">
      <formula>0</formula>
    </cfRule>
    <cfRule type="cellIs" dxfId="176" priority="48" operator="greaterThan">
      <formula>0</formula>
    </cfRule>
  </conditionalFormatting>
  <conditionalFormatting sqref="L30:T47">
    <cfRule type="cellIs" dxfId="175" priority="45" operator="lessThan">
      <formula>0</formula>
    </cfRule>
    <cfRule type="cellIs" dxfId="174" priority="46" operator="greaterThan">
      <formula>0</formula>
    </cfRule>
  </conditionalFormatting>
  <conditionalFormatting sqref="L30:T47">
    <cfRule type="cellIs" dxfId="173" priority="43" operator="lessThan">
      <formula>0</formula>
    </cfRule>
    <cfRule type="cellIs" dxfId="172" priority="44" operator="greaterThan">
      <formula>0</formula>
    </cfRule>
  </conditionalFormatting>
  <conditionalFormatting sqref="M10:T10 L15:T15 L20:T20 M11:S14 L10:L14 L16:S19 L21:S23">
    <cfRule type="cellIs" dxfId="171" priority="41" operator="lessThan">
      <formula>0</formula>
    </cfRule>
    <cfRule type="cellIs" dxfId="170" priority="42" operator="greaterThan">
      <formula>0</formula>
    </cfRule>
  </conditionalFormatting>
  <conditionalFormatting sqref="T10">
    <cfRule type="cellIs" dxfId="169" priority="39" operator="lessThan">
      <formula>0</formula>
    </cfRule>
    <cfRule type="cellIs" dxfId="168" priority="40" operator="greaterThan">
      <formula>0</formula>
    </cfRule>
  </conditionalFormatting>
  <conditionalFormatting sqref="T15">
    <cfRule type="cellIs" dxfId="167" priority="37" operator="lessThan">
      <formula>0</formula>
    </cfRule>
    <cfRule type="cellIs" dxfId="166" priority="38" operator="greaterThan">
      <formula>0</formula>
    </cfRule>
  </conditionalFormatting>
  <conditionalFormatting sqref="T20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T10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T15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T15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T20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T20">
    <cfRule type="cellIs" dxfId="155" priority="25" operator="lessThan">
      <formula>0</formula>
    </cfRule>
    <cfRule type="cellIs" dxfId="154" priority="26" operator="greaterThan">
      <formula>0</formula>
    </cfRule>
  </conditionalFormatting>
  <conditionalFormatting sqref="T20">
    <cfRule type="cellIs" dxfId="153" priority="23" operator="lessThan">
      <formula>0</formula>
    </cfRule>
    <cfRule type="cellIs" dxfId="152" priority="24" operator="greaterThan">
      <formula>0</formula>
    </cfRule>
  </conditionalFormatting>
  <conditionalFormatting sqref="L30:T47">
    <cfRule type="cellIs" dxfId="151" priority="21" operator="lessThan">
      <formula>0</formula>
    </cfRule>
    <cfRule type="cellIs" dxfId="150" priority="22" operator="greaterThan">
      <formula>0</formula>
    </cfRule>
  </conditionalFormatting>
  <conditionalFormatting sqref="M34:T34 L39:T39 L44:T44 M35:S38 L34:L38 L40:S43 L45:S47">
    <cfRule type="cellIs" dxfId="149" priority="19" operator="lessThan">
      <formula>0</formula>
    </cfRule>
    <cfRule type="cellIs" dxfId="148" priority="20" operator="greaterThan">
      <formula>0</formula>
    </cfRule>
  </conditionalFormatting>
  <conditionalFormatting sqref="T34">
    <cfRule type="cellIs" dxfId="147" priority="17" operator="lessThan">
      <formula>0</formula>
    </cfRule>
    <cfRule type="cellIs" dxfId="146" priority="18" operator="greaterThan">
      <formula>0</formula>
    </cfRule>
  </conditionalFormatting>
  <conditionalFormatting sqref="T39">
    <cfRule type="cellIs" dxfId="145" priority="15" operator="lessThan">
      <formula>0</formula>
    </cfRule>
    <cfRule type="cellIs" dxfId="144" priority="16" operator="greaterThan">
      <formula>0</formula>
    </cfRule>
  </conditionalFormatting>
  <conditionalFormatting sqref="T44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T34">
    <cfRule type="cellIs" dxfId="141" priority="11" operator="lessThan">
      <formula>0</formula>
    </cfRule>
    <cfRule type="cellIs" dxfId="140" priority="12" operator="greaterThan">
      <formula>0</formula>
    </cfRule>
  </conditionalFormatting>
  <conditionalFormatting sqref="T39">
    <cfRule type="cellIs" dxfId="139" priority="9" operator="lessThan">
      <formula>0</formula>
    </cfRule>
    <cfRule type="cellIs" dxfId="138" priority="10" operator="greaterThan">
      <formula>0</formula>
    </cfRule>
  </conditionalFormatting>
  <conditionalFormatting sqref="T39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T44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T44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T44">
    <cfRule type="cellIs" dxfId="131" priority="1" operator="lessThan">
      <formula>0</formula>
    </cfRule>
    <cfRule type="cellIs" dxfId="1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589" t="s">
        <v>55</v>
      </c>
      <c r="B2" s="8" t="s">
        <v>36</v>
      </c>
    </row>
    <row r="3" spans="1:2" ht="23.25" customHeight="1" thickTop="1" thickBot="1" x14ac:dyDescent="0.3">
      <c r="A3" s="9" t="s">
        <v>57</v>
      </c>
      <c r="B3" s="10"/>
    </row>
    <row r="4" spans="1:2" ht="23.25" customHeight="1" thickBot="1" x14ac:dyDescent="0.3">
      <c r="A4" s="13" t="s">
        <v>58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72</vt:i4>
      </vt:variant>
      <vt:variant>
        <vt:lpstr>Pomenované rozsahy</vt:lpstr>
      </vt:variant>
      <vt:variant>
        <vt:i4>29</vt:i4>
      </vt:variant>
    </vt:vector>
  </HeadingPairs>
  <TitlesOfParts>
    <vt:vector size="101" baseType="lpstr">
      <vt:lpstr>1</vt:lpstr>
      <vt:lpstr>2</vt:lpstr>
      <vt:lpstr>2_tabulka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Notes- SK Template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Cash Flow SK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'Notes- SK Template'!_Toc474124192</vt:lpstr>
      <vt:lpstr>'BS - G Statutoryo'!Názvy_tlače</vt:lpstr>
      <vt:lpstr>'BS- E Statutory'!Názvy_tlače</vt:lpstr>
      <vt:lpstr>'BS-G Statutory'!Názvy_tlače</vt:lpstr>
      <vt:lpstr>'BS-SK Statutory old'!Názvy_tlače</vt:lpstr>
      <vt:lpstr>'Cash Flow SK'!Názvy_tlače</vt:lpstr>
      <vt:lpstr>'IS-E Statutory m'!Názvy_tlače</vt:lpstr>
      <vt:lpstr>'IS-G Statutory'!Názvy_tlače</vt:lpstr>
      <vt:lpstr>'IS-SK Statutoryold '!Názvy_tlače</vt:lpstr>
      <vt:lpstr>'Notes- SK Template'!Názvy_tlače</vt:lpstr>
      <vt:lpstr>'BS - G Statutoryo'!Oblasť_tlače</vt:lpstr>
      <vt:lpstr>'BS- E Statutory'!Oblasť_tlače</vt:lpstr>
      <vt:lpstr>'BS old'!Oblasť_tlače</vt:lpstr>
      <vt:lpstr>'BS-E Cover sheet'!Oblasť_tlače</vt:lpstr>
      <vt:lpstr>'BS-G Cover sheet'!Oblasť_tlače</vt:lpstr>
      <vt:lpstr>'BS-G Statutory'!Oblasť_tlače</vt:lpstr>
      <vt:lpstr>'BS-SK Statutory old'!Oblasť_tlače</vt:lpstr>
      <vt:lpstr>'Cash Flow SK'!Oblasť_tlače</vt:lpstr>
      <vt:lpstr>'G-Cover sheet'!Oblasť_tlače</vt:lpstr>
      <vt:lpstr>'IS-E Cover sheet'!Oblasť_tlače</vt:lpstr>
      <vt:lpstr>'IS-E Statutory m'!Oblasť_tlače</vt:lpstr>
      <vt:lpstr>'IS-G Cover sheet'!Oblasť_tlače</vt:lpstr>
      <vt:lpstr>'IS-G Statutory'!Oblasť_tlače</vt:lpstr>
      <vt:lpstr>'IS-SK Cover sheet'!Oblasť_tlače</vt:lpstr>
      <vt:lpstr>'IS-SK Statutoryold '!Oblasť_tlače</vt:lpstr>
      <vt:lpstr>'Notes- SK Template'!Oblasť_tlače</vt:lpstr>
      <vt:lpstr>'Notes-E Cover sheet'!Oblasť_tlače</vt:lpstr>
      <vt:lpstr>'Notes-SK Cover sheet'!Oblasť_tlače</vt:lpstr>
      <vt:lpstr>'P&amp;L old'!Oblasť_tlače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2016-04-29T16:17:51Z</dcterms:modified>
</cp:coreProperties>
</file>