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49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42"/>
  </bookViews>
  <sheets>
    <sheet name="VYSVETLIVKY" sheetId="1" state="visible" r:id="rId2"/>
    <sheet name="1" sheetId="2" state="visible" r:id="rId3"/>
    <sheet name="2" sheetId="3" state="visible" r:id="rId4"/>
    <sheet name="3" sheetId="4" state="visible" r:id="rId5"/>
    <sheet name="4" sheetId="5" state="visible" r:id="rId6"/>
    <sheet name="5" sheetId="6" state="visible" r:id="rId7"/>
    <sheet name="6" sheetId="7" state="visible" r:id="rId8"/>
    <sheet name="7" sheetId="8" state="visible" r:id="rId9"/>
    <sheet name="8" sheetId="9" state="visible" r:id="rId10"/>
    <sheet name="9" sheetId="10" state="visible" r:id="rId11"/>
    <sheet name="10" sheetId="11" state="visible" r:id="rId12"/>
    <sheet name="11" sheetId="12" state="visible" r:id="rId13"/>
    <sheet name="11_tabulka c.2" sheetId="13" state="visible" r:id="rId14"/>
    <sheet name="12" sheetId="14" state="visible" r:id="rId15"/>
    <sheet name="13_tabulka 1 a 3" sheetId="15" state="visible" r:id="rId16"/>
    <sheet name="13_tabulka 2 a 4" sheetId="16" state="visible" r:id="rId17"/>
    <sheet name="14" sheetId="17" state="visible" r:id="rId18"/>
    <sheet name="15" sheetId="18" state="visible" r:id="rId19"/>
    <sheet name="16" sheetId="19" state="visible" r:id="rId20"/>
    <sheet name="17" sheetId="20" state="visible" r:id="rId21"/>
    <sheet name="17_tabulka c.2" sheetId="21" state="visible" r:id="rId22"/>
    <sheet name="18" sheetId="22" state="visible" r:id="rId23"/>
    <sheet name="19" sheetId="23" state="visible" r:id="rId24"/>
    <sheet name="20" sheetId="24" state="visible" r:id="rId25"/>
    <sheet name="21" sheetId="25" state="visible" r:id="rId26"/>
    <sheet name="22" sheetId="26" state="visible" r:id="rId27"/>
    <sheet name="23" sheetId="27" state="visible" r:id="rId28"/>
    <sheet name="24" sheetId="28" state="visible" r:id="rId29"/>
    <sheet name="25" sheetId="29" state="visible" r:id="rId30"/>
    <sheet name="26" sheetId="30" state="visible" r:id="rId31"/>
    <sheet name="27" sheetId="31" state="visible" r:id="rId32"/>
    <sheet name="28" sheetId="32" state="visible" r:id="rId33"/>
    <sheet name="29" sheetId="33" state="visible" r:id="rId34"/>
    <sheet name="29_tabulka2" sheetId="34" state="visible" r:id="rId35"/>
    <sheet name="30" sheetId="35" state="visible" r:id="rId36"/>
    <sheet name="31" sheetId="36" state="visible" r:id="rId37"/>
    <sheet name="32" sheetId="37" state="visible" r:id="rId38"/>
    <sheet name="33" sheetId="38" state="visible" r:id="rId39"/>
    <sheet name="34" sheetId="39" state="visible" r:id="rId40"/>
    <sheet name="35" sheetId="40" state="visible" r:id="rId41"/>
    <sheet name="36" sheetId="41" state="visible" r:id="rId42"/>
    <sheet name="Hárok1" sheetId="42" state="visible" r:id="rId43"/>
    <sheet name="HK" sheetId="43" state="visible" r:id="rId44"/>
    <sheet name="HKSU" sheetId="44" state="visible" r:id="rId45"/>
    <sheet name="HKM" sheetId="45" state="visible" r:id="rId46"/>
    <sheet name="HKSUM" sheetId="46" state="visible" r:id="rId47"/>
    <sheet name="VZaS" sheetId="47" state="visible" r:id="rId48"/>
    <sheet name="VZaSM" sheetId="48" state="visible" r:id="rId49"/>
    <sheet name="SUA" sheetId="49" state="visible" r:id="rId50"/>
    <sheet name="SUP" sheetId="50" state="visible" r:id="rId51"/>
    <sheet name="SUAM" sheetId="51" state="visible" r:id="rId52"/>
    <sheet name="SUPM" sheetId="52" state="visible" r:id="rId53"/>
    <sheet name="Info" sheetId="53" state="visible" r:id="rId5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<sst xmlns="http://schemas.openxmlformats.org/spreadsheetml/2006/main" count="2395" uniqueCount="1062">
  <si>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</si>
  <si>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</si>
  <si>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</si>
  <si>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</si>
  <si>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</si>
  <si>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</si>
  <si>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</si>
  <si>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</si>
  <si>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</si>
  <si>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</si>
  <si>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Kód druhu obchodu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</si>
  <si>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</si>
  <si>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</si>
  <si>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</si>
  <si>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</si>
  <si>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</si>
  <si>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</si>
  <si>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</si>
  <si>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</si>
  <si>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</si>
  <si>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</si>
  <si>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</si>
  <si>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</si>
  <si>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</si>
  <si>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</si>
  <si>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</si>
  <si>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</si>
  <si>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</si>
  <si>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</si>
  <si>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</si>
  <si>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</si>
  <si>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</si>
  <si>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</si>
  <si>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</si>
  <si>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</si>
  <si>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</si>
  <si>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</si>
  <si>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</si>
  <si>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</si>
  <si>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</si>
  <si>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</si>
  <si>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</si>
  <si>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</si>
  <si>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</si>
  <si>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F. písm. a) prílohy č. 3 o dlhodobom nehmotnom majetku</t>
  </si>
  <si>
    <t>Tabuľka č. 1</t>
  </si>
  <si>
    <t>Dlhodobý nehmotný majetok</t>
  </si>
  <si>
    <t>Aktivované náklady na vývoj</t>
  </si>
  <si>
    <t>Softvér</t>
  </si>
  <si>
    <t>Oceniteľné práva</t>
  </si>
  <si>
    <t>Goodwill</t>
  </si>
  <si>
    <t>Ostatný DNM</t>
  </si>
  <si>
    <t>Obstarávaný DNM</t>
  </si>
  <si>
    <t>Poskytnuté preddavky na DNM</t>
  </si>
  <si>
    <t>Spolu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</si>
  <si>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</si>
  <si>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</si>
  <si>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</si>
  <si>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</si>
  <si>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</si>
  <si>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</si>
  <si>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</si>
  <si>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</si>
  <si>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</si>
  <si>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</t>
  </si>
  <si>
    <t>Tabuľka č. 2</t>
  </si>
  <si>
    <t>3. Informácie k časti F. písm. c) prílohy č. 3 o dlhodobom nehmotnom majetku</t>
  </si>
  <si>
    <t>Hodnota za bežné účtovné obdobie</t>
  </si>
  <si>
    <t>Dlhodobý nehmotný majetok, na ktorý je zriadené záložné právo</t>
  </si>
  <si>
    <t>4.  Informácie k časti F. písm. a) prílohy č. 3 o dlhodobom hmotnom majetku</t>
  </si>
  <si>
    <t>Dlhodobý hmotný majetok</t>
  </si>
  <si>
    <t>Pozemky</t>
  </si>
  <si>
    <t>Stavby</t>
  </si>
  <si>
    <t>Samostatné hnuteľné veci a súbory hnuteľných vecí</t>
  </si>
  <si>
    <t>Pestovateľské celky 
trvalých porastov</t>
  </si>
  <si>
    <t>Základné stádo a ťažné zvieratá</t>
  </si>
  <si>
    <t>Ostatný DHM</t>
  </si>
  <si>
    <t>Obstarávaný DHM</t>
  </si>
  <si>
    <t>Poskytnuté preddavky na DHM</t>
  </si>
  <si>
    <t>5. Informácie k časti F. písm. c) prílohy č. 3 o dlhodobom hmotnom majetku </t>
  </si>
  <si>
    <t>Dlhodobý hmotný majetok, na ktorý je zriadené záložné právo</t>
  </si>
  <si>
    <t>6. Informácie k časti F. písm. j) prílohy č. 3 o  dlhodobom finančnom majetku</t>
  </si>
  <si>
    <t>Dlhodobý finančný majetok</t>
  </si>
  <si>
    <t>Podielové CP a podiely v DÚJ</t>
  </si>
  <si>
    <t>Podielové CP a podiely 
v spoločnosti
s podstatným
vplyvom</t>
  </si>
  <si>
    <t>Ostatné dlhodobé CP a podiely</t>
  </si>
  <si>
    <t>Pôžičky ÚJ 
v kons. celku</t>
  </si>
  <si>
    <t>Ostatný DFM</t>
  </si>
  <si>
    <t>Pôžičky s dobou splatnosti najviac jeden rok</t>
  </si>
  <si>
    <t>Obstarávaný  DFM</t>
  </si>
  <si>
    <t>Poskytnuté preddavky na DFM</t>
  </si>
  <si>
    <t>Účtovná hodnota</t>
  </si>
  <si>
    <t>7. Informácie k časti F. písm. m) prílohy č. 3 o dlhodobom finančnom majetku </t>
  </si>
  <si>
    <t>Dlhodobý finančný majetok, na ktorý je zriadené záložné právo</t>
  </si>
  <si>
    <t>8.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</si>
  <si>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</si>
  <si>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</si>
  <si>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</si>
  <si>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 vlastného imania ÚJ, v ktorej má ÚJ umiestnený DFM</t>
  </si>
  <si>
    <t>Výsledok hospodárenia ÚJ, v ktorej má ÚJ umiestnený DFM</t>
  </si>
  <si>
    <t>Účtovná hodnota DFM</t>
  </si>
  <si>
    <t>Dcérske účtovné jednotky</t>
  </si>
  <si>
    <t>Účtovné jednotky s podstatným vplyvom</t>
  </si>
  <si>
    <t>Ostatné realizovateľné CP a podiely  </t>
  </si>
  <si>
    <t>Obstarávaný DFM na účely vykonania vplyvu v inej ÚJ</t>
  </si>
  <si>
    <t>Dlhodobý finančný majetok spolu</t>
  </si>
  <si>
    <t>x</t>
  </si>
  <si>
    <t>9. Informácie k časti F. písm. j) a l) prílohy č. 3 o dlhových CP držaných do splatnosti</t>
  </si>
  <si>
    <t>Dlhové CP držané 
do splatnosti</t>
  </si>
  <si>
    <t>Druh CP</t>
  </si>
  <si>
    <t>Stav na začiatku účtovného obdobia</t>
  </si>
  <si>
    <t>Zvýšenie hodnoty</t>
  </si>
  <si>
    <t>Zníženie hodnoty</t>
  </si>
  <si>
    <t>Vyradenie dlhového CP z účtovníctva v účtovnom období</t>
  </si>
  <si>
    <t>Stav na konci účtovného obdobia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</si>
  <si>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</si>
  <si>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</si>
  <si>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</si>
  <si>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</si>
  <si>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</si>
  <si>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10. Informácie k časti F. písm. j) a l) prílohy č. 3 o poskytnutých dlhodobých pôžičkách</t>
  </si>
  <si>
    <t>Dlhodobé pôžičky</t>
  </si>
  <si>
    <t>Vyradenie pôžičky z účtovníctva 
v účtovnom období</t>
  </si>
  <si>
    <t>Do splatnosti od troch rokov do piatich rokov vrátane</t>
  </si>
  <si>
    <t>Do splatnosti  od jedného roka do troch rokov vrátane</t>
  </si>
  <si>
    <t>Dlhodobé pôžičky spolu</t>
  </si>
  <si>
    <t>11. Informácie k časti F. písm. o) prílohy č. 3 o opravných položkách k zásobám</t>
  </si>
  <si>
    <t>Zásoby</t>
  </si>
  <si>
    <t>Stav  OP na začiatku účtovného obdobia</t>
  </si>
  <si>
    <t>Tvorba 
OP</t>
  </si>
  <si>
    <t>Zúčtovanie OP z dôvodu zániku opodstat-
nenosti</t>
  </si>
  <si>
    <t>Zúčtovanie OP z dôvodu vyradenia majetku 
z účtovníctva</t>
  </si>
  <si>
    <t>Stav OP na konci účtovného obdobia</t>
  </si>
  <si>
    <t>Materiál</t>
  </si>
  <si>
    <t>Nedokončená výroba a polotovary vlastnej výroby</t>
  </si>
  <si>
    <t>Výrobky</t>
  </si>
  <si>
    <t>Zvieratá </t>
  </si>
  <si>
    <t>Tovar</t>
  </si>
  <si>
    <t>Nehnuteľnosť na predaj</t>
  </si>
  <si>
    <t>Poskytnuté preddavky 
na zásoby</t>
  </si>
  <si>
    <t>Zásoby spolu</t>
  </si>
  <si>
    <t>Hodnota</t>
  </si>
  <si>
    <t>Náklady na obstarávanie nehnuteľnosti  na predaj za účtovné obdobie</t>
  </si>
  <si>
    <t>Náklady na obstaranie nehnuteľnosti na predaj od začiatku obstarávania</t>
  </si>
  <si>
    <t>12. Informácie k časti F. písm. p) prílohy č. 3 o zásobách, na ktoré je zriadené záložné právo </t>
  </si>
  <si>
    <t>Zásoby, na ktoré je zriadené záložné právo</t>
  </si>
  <si>
    <t>13. Informácie k časti F. písm. q) prílohy č. 3 o zákazkovej výrobe a o zákazkovej výstavbe nehnuteľnosti určenej na predaj</t>
  </si>
  <si>
    <t>Za bežné 
účtovné obdobie</t>
  </si>
  <si>
    <t>Za bezprostredne predchádzajúce účtovné obdobie</t>
  </si>
  <si>
    <t>Sumár od začiatku zákazkovej výroby až 
do konca bežného účtovného obdobia</t>
  </si>
  <si>
    <t>Výnosy zo zákazkovej výroby</t>
  </si>
  <si>
    <t>Náklady na zákazkovú výrobu</t>
  </si>
  <si>
    <t>Hrubý zisk / hrubá strata</t>
  </si>
  <si>
    <t>Tabuľka č. 3</t>
  </si>
  <si>
    <t>Sumár od začiatku zákazkovej výstavby nehnuteľnosti určenej 
na predaj až do konca bežného účtovného obdobia</t>
  </si>
  <si>
    <t>Výnosy zo zákazkovej výstavby nehnuteľnosti určenej na predaj </t>
  </si>
  <si>
    <t>Náklady na zákazkovú výstavbu nehnuteľnosti určenej na predaj</t>
  </si>
  <si>
    <t>Hodnota zákazkovej výroby</t>
  </si>
  <si>
    <t>Za bežné účtovné obdobie</t>
  </si>
  <si>
    <t>Sumár od začiatku zákazkovej výroby až do konca bežného účtovného obdobia</t>
  </si>
  <si>
    <t>Vyfakturované nároky za vykonanú prácu na zákazkovej výrobe</t>
  </si>
  <si>
    <t>Úprava nárokov podľa stupňa dokončenia alebo metódou nulového zisku</t>
  </si>
  <si>
    <t>Suma prijatých preddavkov </t>
  </si>
  <si>
    <t>Suma zadržanej platby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</si>
  <si>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</si>
  <si>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</si>
  <si>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</si>
  <si>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</si>
  <si>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14. Informácie k časti F. písm. r) prílohy č. 3 o vývoji opravnej položky  k pohľadávkam</t>
  </si>
  <si>
    <t>Pohľadávky</t>
  </si>
  <si>
    <t>Stav OP na začiatku účtovného obdobia</t>
  </si>
  <si>
    <t>Tvorba OP</t>
  </si>
  <si>
    <t>Pohľadávky z obchodného styku </t>
  </si>
  <si>
    <t>Pohľadávky voči dcérskej účtovnej jednotke a materskej účtovnej jednotke</t>
  </si>
  <si>
    <t>Ostatné pohľadávky v rámci konsolidovaného celku</t>
  </si>
  <si>
    <t>Pohľadávky voči spoločníkom, členom a združeniu</t>
  </si>
  <si>
    <t>Iné pohľadávky</t>
  </si>
  <si>
    <t>Pohľadávky spolu</t>
  </si>
  <si>
    <t>15.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</si>
  <si>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</si>
  <si>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</si>
  <si>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</si>
  <si>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</si>
  <si>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</si>
  <si>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</si>
  <si>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</si>
  <si>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</si>
  <si>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</si>
  <si>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</si>
  <si>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</si>
  <si>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16.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</si>
  <si>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</si>
  <si>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</si>
  <si>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</si>
  <si>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</si>
  <si>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</si>
  <si>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17. Informácie k časti F. písm. w)  prílohy č. 3 o krátkodobom finančnom majetku</t>
  </si>
  <si>
    <t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</si>
  <si>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</si>
  <si>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</si>
  <si>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</si>
  <si>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</si>
  <si>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</si>
  <si>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</si>
  <si>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</si>
  <si>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</si>
  <si>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</si>
  <si>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</si>
  <si>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</si>
  <si>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</si>
  <si>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18.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</si>
  <si>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</si>
  <si>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</si>
  <si>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</si>
  <si>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Zúčtovanie OP z dôvodu zániku opodstatnenosti</t>
  </si>
  <si>
    <t>Stav  OP na konci účtovného obdobia</t>
  </si>
  <si>
    <t>19. Informácie k časti F. písm. y) prílohy č. 3 o krátkodobom finančnom majetku, na ktorý bolo zriadené záložné právo </t>
  </si>
  <si>
    <t>Krátkodobý  finančný majetok, na ktorý bolo zriadené záložné právo</t>
  </si>
  <si>
    <t>20. Informácie k časti F. písm.  za) prílohy č. 3 o ocenení krátkodobého finančného  majetku, ku dňu ku ktorému sa zostavuje účtovná závierka reálnou hodnotou</t>
  </si>
  <si>
    <t>Zvýšenie/ zníženie hodnoty (+/-)</t>
  </si>
  <si>
    <t>Vplyv ocenenia na výsledok hospodárenia bežného účtovného obdobia</t>
  </si>
  <si>
    <t>Vplyv ocenenia na vlastné imanie</t>
  </si>
  <si>
    <t>Emisné kvóty (komodity)</t>
  </si>
  <si>
    <t>21. Informácie k časti F. písm. zc) prílohy č. 3 o majetku prenajatom formou finančného prenájmu</t>
  </si>
  <si>
    <t>Bezprostredne predchádzajúce 
účtovné obdobie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</si>
  <si>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</si>
  <si>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</si>
  <si>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</si>
  <si>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</si>
  <si>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</si>
  <si>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</si>
  <si>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>22. Informácie k časti G. písm. a) tretiemu bodu prílohy č. 3 o rozdelení účtovného zisku alebo o vysporiadaní účtovnej straty </t>
  </si>
  <si>
    <t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</si>
  <si>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</si>
  <si>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</si>
  <si>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</si>
  <si>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</si>
  <si>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</si>
  <si>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</si>
  <si>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</si>
  <si>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</si>
  <si>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</si>
  <si>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</si>
  <si>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</si>
  <si>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</si>
  <si>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</si>
  <si>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</si>
  <si>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</si>
  <si>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</si>
  <si>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>Spolu </t>
  </si>
  <si>
    <t>23. Informácie k časti G. písm. b) prílohy č. 3 o rezervách</t>
  </si>
  <si>
    <t>Tvorba</t>
  </si>
  <si>
    <t>Použitie</t>
  </si>
  <si>
    <t>Zrušenie</t>
  </si>
  <si>
    <t>Dlhodobé rezervy, z toho:</t>
  </si>
  <si>
    <t>Krátkodobé rezervy, z toho:</t>
  </si>
  <si>
    <t>24. Informácie k časti G. písm. c) a d) prílohy č. 3 o záväzkoch</t>
  </si>
  <si>
    <t>Dlhodobé záväzky spolu</t>
  </si>
  <si>
    <t>Záväzky so zostatkovou dobou splatnosti nad päť rokov</t>
  </si>
  <si>
    <t>Záväzky so zostatkovou dobou splatnosti 
jeden rok až päť rokov</t>
  </si>
  <si>
    <t>Krátkodobé záväzky spolu</t>
  </si>
  <si>
    <t>Záväzky so zostatkovou dobou splatnosti do jedneho roka vrátane</t>
  </si>
  <si>
    <t>Záväzky po lehote splatnosti</t>
  </si>
  <si>
    <t>25. Informácie k časti F. písm. v) a časti G. písm. f) prílohy č. 3 o 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</si>
  <si>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</si>
  <si>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</si>
  <si>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</si>
  <si>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</si>
  <si>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</si>
  <si>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</si>
  <si>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</si>
  <si>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</si>
  <si>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</si>
  <si>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náklad</t>
  </si>
  <si>
    <t>Zaúčtovaná do vlastného imania</t>
  </si>
  <si>
    <t>Odložený daňový záväzok</t>
  </si>
  <si>
    <t>Zmena odloženého daňového záväzku</t>
  </si>
  <si>
    <t>Zaúčtovaná ako náklad</t>
  </si>
  <si>
    <t>Iné</t>
  </si>
  <si>
    <t>26. Informácie k časti G. písm. g) prílohy č. 3 o 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</si>
  <si>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</si>
  <si>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</si>
  <si>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</si>
  <si>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</si>
  <si>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</si>
  <si>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>Čerpanie sociálneho fondu </t>
  </si>
  <si>
    <t>Konečný zostatok sociálneho fondu</t>
  </si>
  <si>
    <t>27. Informácie k časti G. písm. h) prílohy č. 3 o vydaných dlhopisoch</t>
  </si>
  <si>
    <t>Názov vydaného dlhopisu</t>
  </si>
  <si>
    <t>Menovitá hodnota</t>
  </si>
  <si>
    <t>Počet</t>
  </si>
  <si>
    <t>Emisný kurz</t>
  </si>
  <si>
    <t>Úrok</t>
  </si>
  <si>
    <t>28. Informácie k časti G. písm. i)  prílohy č. 3 o bankových úveroch, pôžičkách a krátkodobých finančných výpomociach</t>
  </si>
  <si>
    <t>Mena</t>
  </si>
  <si>
    <t>Úrok p. a. v %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</si>
  <si>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</si>
  <si>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</si>
  <si>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</si>
  <si>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</si>
  <si>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</si>
  <si>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r>
      <rPr>
        <sz val="8"/>
        <color rgb="FF000000"/>
        <rFont val="Arial"/>
        <family val="2"/>
        <charset val="1"/>
      </rPr>
      <t>Dlhodobé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</si>
  <si>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pôžičky</t>
    </r>
    <r>
      <rPr>
        <sz val="8"/>
        <color rgb="FF000000"/>
        <rFont val="Arial"/>
        <family val="2"/>
        <charset val="1"/>
      </rPr>
      <t> </t>
    </r>
  </si>
  <si>
    <r>
      <rPr>
        <sz val="8"/>
        <color rgb="FF000000"/>
        <rFont val="Arial"/>
        <family val="2"/>
        <charset val="1"/>
      </rPr>
      <t>Krátkodobé finančné výpomoci</t>
    </r>
    <r>
      <rPr>
        <sz val="8"/>
        <color rgb="FF000000"/>
        <rFont val="Arial"/>
        <family val="2"/>
        <charset val="1"/>
      </rPr>
      <t> </t>
    </r>
  </si>
  <si>
    <t>29. Informácie k časti  G. písm. k) prílohy č. 3 o významných položkách derivátov za bežné účtovné obdobie</t>
  </si>
  <si>
    <t>Dohodnutá cena  podkladového nástroja</t>
  </si>
  <si>
    <t>pohľadávky</t>
  </si>
  <si>
    <t>záväzku</t>
  </si>
  <si>
    <t>Deriváty určené na obchodovanie, z toho:</t>
  </si>
  <si>
    <t>Zabezpečovacie deriváty, z toho:</t>
  </si>
  <si>
    <t>Zmena reálnej hodnoty (+/-) s vplyvom na</t>
  </si>
  <si>
    <t>výsledok hospodárenia</t>
  </si>
  <si>
    <t>vlastné imanie</t>
  </si>
  <si>
    <t>30.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</si>
  <si>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</si>
  <si>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</si>
  <si>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</si>
  <si>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</si>
  <si>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</si>
  <si>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</si>
  <si>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31. Informácie k časti G. písm. m) prílohy č. 3 o majetku prenajatom formou finančného prenájmu</t>
  </si>
  <si>
    <t>Finančný náklad</t>
  </si>
  <si>
    <t>32.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</si>
  <si>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</si>
  <si>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</si>
  <si>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</si>
  <si>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Bezprostred- 
ne predchádza-
júce účtovné obdobie</t>
  </si>
  <si>
    <t>Nedokončená výroba a polotovary vlastnej výroby</t>
  </si>
  <si>
    <t>Zvieratá</t>
  </si>
  <si>
    <t>Manká a škody</t>
  </si>
  <si>
    <t>Reprezentačné</t>
  </si>
  <si>
    <t>Dary</t>
  </si>
  <si>
    <t>Zmena stavu vnútroorga-nizačných zásob vo výkaze ziskov a strát</t>
  </si>
  <si>
    <t>33.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</si>
  <si>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</si>
  <si>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</si>
  <si>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</si>
  <si>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</si>
  <si>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</si>
  <si>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</si>
  <si>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</si>
  <si>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34. Informácie k časti I. prílohy č. 3 o nákladoch voči audítorovi, audítorskej spoločnosti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</si>
  <si>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</si>
  <si>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</si>
  <si>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</si>
  <si>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</si>
  <si>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</si>
  <si>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</si>
  <si>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35.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</si>
  <si>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</si>
  <si>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</si>
  <si>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</si>
  <si>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</si>
  <si>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</si>
  <si>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</si>
  <si>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36.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</si>
  <si>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</si>
  <si>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</si>
  <si>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</si>
  <si>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</si>
  <si>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</si>
  <si>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</si>
  <si>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</si>
  <si>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</si>
  <si>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</si>
  <si>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</si>
  <si>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>Celková daň z príjmov </t>
  </si>
  <si>
    <t>GL,PS,013,MD-D</t>
  </si>
  <si>
    <t>PS,Z,CO</t>
  </si>
  <si>
    <t>BS,015,B</t>
  </si>
  <si>
    <t>B,K,N,M</t>
  </si>
  <si>
    <t>BS,110,S</t>
  </si>
  <si>
    <t>S,M</t>
  </si>
  <si>
    <t>IS,020,S</t>
  </si>
  <si>
    <t>IČO: 46 686 436</t>
  </si>
  <si>
    <t>Názov a sídlo spoločnosti: ORTOMEDICAL, s.r.o.</t>
  </si>
  <si>
    <t>DIČ: 2023544710</t>
  </si>
  <si>
    <t>Opis vykonávanej činnosti: Činnosť ortopedickej ambulancie</t>
  </si>
  <si>
    <t>Dátum schválenie ÚZ za predchádzajúce účtovné obdobie: ÚZ nebola schválená</t>
  </si>
  <si>
    <t>Údaje o skupine(materská ÚJ): spoločnosť nemá materskú spoločnosti ani žiadnu dcérsku spoločnosť, organ.zložku. Spoločnosť nie je povinná zostavovať konsolidovanú účtovnú závierku.</t>
  </si>
  <si>
    <t>Počet zamestnancov: Priemerný počet zamestnancov = 2</t>
  </si>
  <si>
    <t>Účtovné zásady a účtovné metódy: ÚZ je zostavená na predpokladu nepretržitého trvania spoločnosti. Účt.metódy a všeob.účt.zásady boli  konzistentne aplikované. Neúčtovalo sa o zákazkovej výrobe a súčasne neboli aplikované a účtované obstarania nehnuteľnosti</t>
  </si>
  <si>
    <t>Informácie o vybraných položkách súvahy: všetky záväzky a pohľadávky  spoločnosti sú v splatnosti (žiadna nie je po splatnosti)</t>
  </si>
  <si>
    <t>Informácie o vybraných položkách výkazu ziskov a strát:  pervažná časť príjmov je tvorená z hlavnej činnosti, najväčší podiel nákladov tvoria mzdové náklady a náklady na sociálne poistenie a cestovne</t>
  </si>
  <si>
    <t>Podmienený majetok: spoločnosť nemá žiadny podmienený majetok</t>
  </si>
  <si>
    <t>Podmienené záväzky:  spoločnosť nemá žiadne podmienené záväzky</t>
  </si>
  <si>
    <t>Ostatné finančné povinnosti:  žiadne</t>
  </si>
  <si>
    <t>Podsúvahové účty:  spoločnosť nemá žiadny prenajatý majetok, majetok prijatý do úschovy, opcie ani odpísané pohľadávky)</t>
  </si>
  <si>
    <t>Ostatné transakcie s orgánmi spoločnosti (záruky, pôžičky ): spoločnosť nemá žiadané pohľadávky a záväzky voči spoločníkom ani iným orgánom spoločnosti</t>
  </si>
  <si>
    <t>Udalosti po dni, ku ktorému sa zostavuje účtovná závierka: spoločnosť účtuje len o bežných -prevádzkových udalostiach</t>
  </si>
  <si>
    <t>Informácie o poskytovaní služieb vo verejnom záujme: spoločnosť neposkytuje služby vo verejnom záujme</t>
  </si>
  <si>
    <t>Ostatné informácie  o účtovnej jednotke: spoločnosť k 31.12.2015 nemá žaidný bankový úver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</si>
  <si>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</si>
  <si>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</si>
  <si>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</si>
  <si>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</si>
  <si>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</si>
  <si>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</si>
  <si>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</si>
  <si>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</si>
  <si>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</si>
  <si>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</si>
  <si>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</si>
  <si>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</si>
  <si>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211001</t>
  </si>
  <si>
    <t>Pokladnica</t>
  </si>
  <si>
    <t>221001</t>
  </si>
  <si>
    <t>Bankové účty</t>
  </si>
  <si>
    <t>221002</t>
  </si>
  <si>
    <t>Bankové účty - FIO</t>
  </si>
  <si>
    <t>311001</t>
  </si>
  <si>
    <t>Odberatelia</t>
  </si>
  <si>
    <t>315001</t>
  </si>
  <si>
    <t>Ostatné pohľadávky</t>
  </si>
  <si>
    <t>321001</t>
  </si>
  <si>
    <t>Dodávatelia</t>
  </si>
  <si>
    <t>323001</t>
  </si>
  <si>
    <t>Krátkodobé rezervy</t>
  </si>
  <si>
    <t>326001</t>
  </si>
  <si>
    <t>Nevyfakturované dodávky</t>
  </si>
  <si>
    <t>331001</t>
  </si>
  <si>
    <t>Zamestnanci</t>
  </si>
  <si>
    <t>333001</t>
  </si>
  <si>
    <t>Ostatné záväzky voči zamestnancom</t>
  </si>
  <si>
    <t>335001</t>
  </si>
  <si>
    <t>Pohľadávky voči zamestnancom</t>
  </si>
  <si>
    <t>336001</t>
  </si>
  <si>
    <t>Zúčt. s inštitúciami soc. zabezpečenia</t>
  </si>
  <si>
    <t>336002</t>
  </si>
  <si>
    <t>341001</t>
  </si>
  <si>
    <t>Daň z príjmov</t>
  </si>
  <si>
    <t>342001</t>
  </si>
  <si>
    <t>Ostatné priame dane</t>
  </si>
  <si>
    <t>345001</t>
  </si>
  <si>
    <t>Ostatné dane a poplatky</t>
  </si>
  <si>
    <t>355001</t>
  </si>
  <si>
    <t>Ostatné pohľadávky voči spoločníkom</t>
  </si>
  <si>
    <t>365001</t>
  </si>
  <si>
    <t>Ostatné záväzky voči spoločníkom</t>
  </si>
  <si>
    <t>379001</t>
  </si>
  <si>
    <t>Iné záväzky</t>
  </si>
  <si>
    <t>381001</t>
  </si>
  <si>
    <t>Náklady budúcich období</t>
  </si>
  <si>
    <t>411001</t>
  </si>
  <si>
    <t>Základné imanie</t>
  </si>
  <si>
    <t>428001</t>
  </si>
  <si>
    <t>Nerozdelený zisk minulých rokov</t>
  </si>
  <si>
    <t>429001</t>
  </si>
  <si>
    <t>Neuhradená strata minulých rokov</t>
  </si>
  <si>
    <t>472001</t>
  </si>
  <si>
    <t>Záväzky zo sociálneho fondu</t>
  </si>
  <si>
    <t>501001</t>
  </si>
  <si>
    <t>Spotreba materiálu</t>
  </si>
  <si>
    <t>501002</t>
  </si>
  <si>
    <t>Spotreba zdrav.materiálu</t>
  </si>
  <si>
    <t>512001</t>
  </si>
  <si>
    <t>Cestovné</t>
  </si>
  <si>
    <t>518001</t>
  </si>
  <si>
    <t>Ostatné služby</t>
  </si>
  <si>
    <t>518002</t>
  </si>
  <si>
    <t>Ostatné služby - nájomné</t>
  </si>
  <si>
    <t>518999</t>
  </si>
  <si>
    <t>Ostatné služby - NEDAŇ.</t>
  </si>
  <si>
    <t>521001</t>
  </si>
  <si>
    <t>Mzdové náklady</t>
  </si>
  <si>
    <t>524001</t>
  </si>
  <si>
    <t>Zákonné sociálne poistenie</t>
  </si>
  <si>
    <t>527001</t>
  </si>
  <si>
    <t>Zákonné sociálne náklady</t>
  </si>
  <si>
    <t>531001</t>
  </si>
  <si>
    <t>Cestná daň</t>
  </si>
  <si>
    <t>568001</t>
  </si>
  <si>
    <t>Ostatné finančné náklady</t>
  </si>
  <si>
    <t>591001</t>
  </si>
  <si>
    <t>Daň z príjmov z bež. čin. - splatná</t>
  </si>
  <si>
    <t>602001</t>
  </si>
  <si>
    <t>Tržby z predaja služieb</t>
  </si>
  <si>
    <t>602002</t>
  </si>
  <si>
    <t>Tržby z predaja OSTATNÝCH služieb</t>
  </si>
  <si>
    <t>662001</t>
  </si>
  <si>
    <t>Úroky</t>
  </si>
  <si>
    <t>701000</t>
  </si>
  <si>
    <t>Začiatočný účet súvahový</t>
  </si>
  <si>
    <t>Syntetický účet</t>
  </si>
  <si>
    <t>Názov syntetického účtu</t>
  </si>
  <si>
    <t>211</t>
  </si>
  <si>
    <t>221</t>
  </si>
  <si>
    <t>311</t>
  </si>
  <si>
    <t>315</t>
  </si>
  <si>
    <t>321</t>
  </si>
  <si>
    <t>323</t>
  </si>
  <si>
    <t>326</t>
  </si>
  <si>
    <t>331</t>
  </si>
  <si>
    <t>333</t>
  </si>
  <si>
    <t>335</t>
  </si>
  <si>
    <t>336</t>
  </si>
  <si>
    <t>341</t>
  </si>
  <si>
    <t>342</t>
  </si>
  <si>
    <t>345</t>
  </si>
  <si>
    <t>355</t>
  </si>
  <si>
    <t>365</t>
  </si>
  <si>
    <t>379</t>
  </si>
  <si>
    <t>381</t>
  </si>
  <si>
    <t>411</t>
  </si>
  <si>
    <t>428</t>
  </si>
  <si>
    <t>429</t>
  </si>
  <si>
    <t>472</t>
  </si>
  <si>
    <t>501</t>
  </si>
  <si>
    <t>512</t>
  </si>
  <si>
    <t>518</t>
  </si>
  <si>
    <t>521</t>
  </si>
  <si>
    <t>524</t>
  </si>
  <si>
    <t>527</t>
  </si>
  <si>
    <t>531</t>
  </si>
  <si>
    <t>568</t>
  </si>
  <si>
    <t>591</t>
  </si>
  <si>
    <t>602</t>
  </si>
  <si>
    <t>662</t>
  </si>
  <si>
    <t>701</t>
  </si>
  <si>
    <t>Bankové účty SLSP</t>
  </si>
  <si>
    <t>Bankové účty FIO BANKA</t>
  </si>
  <si>
    <t>314099</t>
  </si>
  <si>
    <t>Poskytnuté preddavky   IND</t>
  </si>
  <si>
    <t>325002</t>
  </si>
  <si>
    <t>Ostatné záväzky CESTOVNÉ ZAMESTNANEC</t>
  </si>
  <si>
    <t>SOCIÁLNA POISŤOVŇA</t>
  </si>
  <si>
    <t>V š Z P</t>
  </si>
  <si>
    <t>Nerozdel.zisk minul.rokov 2013</t>
  </si>
  <si>
    <t>431001</t>
  </si>
  <si>
    <t>Hospodársky výsledok v schval. konaní</t>
  </si>
  <si>
    <t>501003</t>
  </si>
  <si>
    <t>Spotr.materiálu DHIM</t>
  </si>
  <si>
    <t>548001</t>
  </si>
  <si>
    <t>Ostatné náklady na hospodársku činnosť</t>
  </si>
  <si>
    <t>548099</t>
  </si>
  <si>
    <t>562001</t>
  </si>
  <si>
    <t>662099</t>
  </si>
  <si>
    <t>Úroky  IND</t>
  </si>
  <si>
    <t>668001</t>
  </si>
  <si>
    <t>Ostatné finančné výnosy</t>
  </si>
  <si>
    <t>314</t>
  </si>
  <si>
    <t>Poskytnuté  preddavky</t>
  </si>
  <si>
    <t>325</t>
  </si>
  <si>
    <t>Ostatné záväzky</t>
  </si>
  <si>
    <t>431</t>
  </si>
  <si>
    <t>548</t>
  </si>
  <si>
    <t>Ostatné náklady na hosp.činnosť</t>
  </si>
  <si>
    <t>562</t>
  </si>
  <si>
    <t>668</t>
  </si>
  <si>
    <t>Označenie</t>
  </si>
  <si>
    <t>T E X T</t>
  </si>
  <si>
    <t>Číslo 
riad.</t>
  </si>
  <si>
    <t>Skutočnosť v účtovnom 
období sledovanom</t>
  </si>
  <si>
    <t>Skutočnosť v účtovnom
období minulom</t>
  </si>
  <si>
    <t>Zaokrúhlené
(sledované)</t>
  </si>
  <si>
    <t>Zaokrúhlené
(minulé)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</si>
  <si>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</si>
  <si>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</si>
  <si>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</si>
  <si>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</si>
  <si>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</si>
  <si>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</si>
  <si>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</si>
  <si>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( 604, 607 )</t>
  </si>
  <si>
    <t>03</t>
  </si>
  <si>
    <t>II.</t>
  </si>
  <si>
    <t>Tžby z predaja vlastných výrobkov ( 601 )</t>
  </si>
  <si>
    <t>04</t>
  </si>
  <si>
    <t>III.</t>
  </si>
  <si>
    <t>Tžby z predaja služieb ( 602, 606 )</t>
  </si>
  <si>
    <t>05</t>
  </si>
  <si>
    <t>IV.</t>
  </si>
  <si>
    <t>Zmena stavu vnútroorganizačných zásob (+/-) (účtovná skupina 61)</t>
  </si>
  <si>
    <t>06</t>
  </si>
  <si>
    <t>V.</t>
  </si>
  <si>
    <t>Aktivácia (účtovná skupina 62)</t>
  </si>
  <si>
    <t>07</t>
  </si>
  <si>
    <t>VI.</t>
  </si>
  <si>
    <t>Tržby z predaja dlhodobého NM, dlhodobého HM a materiálu (641,642)</t>
  </si>
  <si>
    <t>08</t>
  </si>
  <si>
    <t>VII.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</si>
  <si>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</si>
  <si>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</si>
  <si>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</si>
  <si>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</si>
  <si>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</si>
  <si>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</si>
  <si>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</si>
  <si>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</si>
  <si>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</si>
  <si>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</si>
  <si>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</si>
  <si>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</si>
  <si>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</si>
  <si>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</si>
  <si>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(účtovná skupina 51)</t>
  </si>
  <si>
    <t>14</t>
  </si>
  <si>
    <t>E.</t>
  </si>
  <si>
    <t>Osobné náklady ( r.16 až r.19 )</t>
  </si>
  <si>
    <t>15</t>
  </si>
  <si>
    <t>E.1.</t>
  </si>
  <si>
    <t>Mzdové náklady ( 521, 522 )</t>
  </si>
  <si>
    <t>16</t>
  </si>
  <si>
    <t>2.</t>
  </si>
  <si>
    <t>Odmeny členom orgánov spoločnosti a družstva ( 523 )</t>
  </si>
  <si>
    <t>17</t>
  </si>
  <si>
    <t>3.</t>
  </si>
  <si>
    <t>Náklady na sociálne poistenie ( 524, 525, 526 )</t>
  </si>
  <si>
    <t>18</t>
  </si>
  <si>
    <t>4.</t>
  </si>
  <si>
    <t>Sociálne náklady ( 527, 528 )</t>
  </si>
  <si>
    <t>19</t>
  </si>
  <si>
    <t>F.</t>
  </si>
  <si>
    <t>Dane a poplatky (účtovná skupina 53)</t>
  </si>
  <si>
    <t>20</t>
  </si>
  <si>
    <t>G.</t>
  </si>
  <si>
    <t>Odpisy o opravné položky dlhodobému NM a dlhodobému HM (r.22 + r.23)</t>
  </si>
  <si>
    <t>21</t>
  </si>
  <si>
    <t>G.1.</t>
  </si>
  <si>
    <t>Odpisy dlhodobého NM a dlhodobého HM ( 551 )</t>
  </si>
  <si>
    <t>22</t>
  </si>
  <si>
    <t>Opravné položky k dlhodobému NM a dlhodobému HM ( 553 )</t>
  </si>
  <si>
    <t>23</t>
  </si>
  <si>
    <t>H.</t>
  </si>
  <si>
    <t>Zostatková cena predaného dlhodobého majetku a predaného materiálu ( 541, 542 )</t>
  </si>
  <si>
    <t>24</t>
  </si>
  <si>
    <t>Opravné položky k pohľadávkam (+/-) (547)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</si>
  <si>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</si>
  <si>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</si>
  <si>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</si>
  <si>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</si>
  <si>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</si>
  <si>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(r.02 -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</si>
  <si>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</si>
  <si>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</si>
  <si>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</si>
  <si>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</si>
  <si>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</si>
  <si>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VIII.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</si>
  <si>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</si>
  <si>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</si>
  <si>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</si>
  <si>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</si>
  <si>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</si>
  <si>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</si>
  <si>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</si>
  <si>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</si>
  <si>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</si>
  <si>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</si>
  <si>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</si>
  <si>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</si>
  <si>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</si>
  <si>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</si>
  <si>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</si>
  <si>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</si>
  <si>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</si>
  <si>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</si>
  <si>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</si>
  <si>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</si>
  <si>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</si>
  <si>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</si>
  <si>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</si>
  <si>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(r.40 + r.41)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</si>
  <si>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</si>
  <si>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</si>
  <si>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</si>
  <si>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</si>
  <si>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</si>
  <si>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</si>
  <si>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XII.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</si>
  <si>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</si>
  <si>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</si>
  <si>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</si>
  <si>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</si>
  <si>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</si>
  <si>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XIV.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</si>
  <si>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</si>
  <si>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</si>
  <si>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</si>
  <si>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</si>
  <si>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</si>
  <si>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</si>
  <si>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</si>
  <si>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</si>
  <si>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</si>
  <si>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</si>
  <si>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</si>
  <si>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</si>
  <si>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</si>
  <si>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</si>
  <si>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</si>
  <si>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</si>
  <si>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</si>
  <si>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</si>
  <si>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</si>
  <si>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</si>
  <si>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</si>
  <si>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</si>
  <si>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</si>
  <si>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</si>
  <si>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</si>
  <si>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</si>
  <si>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</si>
  <si>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</si>
  <si>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</si>
  <si>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</si>
  <si>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</si>
  <si>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</si>
  <si>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</si>
  <si>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(r.27+r.55)</t>
  </si>
  <si>
    <t>56</t>
  </si>
  <si>
    <t>R.</t>
  </si>
  <si>
    <t>Daň z príjmov ( r.58+r.59)</t>
  </si>
  <si>
    <t>57</t>
  </si>
  <si>
    <t>R.1.</t>
  </si>
  <si>
    <t>Daň z príjmov splatná (591,595)</t>
  </si>
  <si>
    <t>58</t>
  </si>
  <si>
    <t>Daň z príjmov odložená (+/-) (592)</t>
  </si>
  <si>
    <t>59</t>
  </si>
  <si>
    <t>S.</t>
  </si>
  <si>
    <t>Prevod podielov na výsledku hospodárenia spoločníkom (+/-) (596)</t>
  </si>
  <si>
    <t>60</t>
  </si>
  <si>
    <t>Výsledok hospodárenia za účtovné obdobie po zdanení (+/-) (r.56 - r.57 - r.60)</t>
  </si>
  <si>
    <t>61</t>
  </si>
  <si>
    <t>A K T Í V A</t>
  </si>
  <si>
    <t>Brutto v bežnom
účtovnom období</t>
  </si>
  <si>
    <t>Korekcia v bežnom
účtovnom období</t>
  </si>
  <si>
    <t>Netto v bežnom
účtovnom období</t>
  </si>
  <si>
    <t>Netto v minulom
účtovnom období</t>
  </si>
  <si>
    <t>Zaokrúhlené
(brutto)</t>
  </si>
  <si>
    <t>Zaokrúhlené
(korekcia)</t>
  </si>
  <si>
    <t>Zaokrúhlené
(netto)</t>
  </si>
  <si>
    <t>Spolu majetok r.002+r.033+r.074</t>
  </si>
  <si>
    <t>001</t>
  </si>
  <si>
    <t>Neobežný majetok r. 003+r.011+r.021</t>
  </si>
  <si>
    <t>002</t>
  </si>
  <si>
    <t>A.  I.</t>
  </si>
  <si>
    <t>Dlhodobý nehmotný majetok  súčet (r.004 až 010)</t>
  </si>
  <si>
    <t>003</t>
  </si>
  <si>
    <t>A. I.1.</t>
  </si>
  <si>
    <t>Aktivované náklady na vývoj (012) - /072,091A/</t>
  </si>
  <si>
    <t>004</t>
  </si>
  <si>
    <t>Softwér ( 013 ) - /073, 091A/</t>
  </si>
  <si>
    <t>005</t>
  </si>
  <si>
    <t>Oceniteľné práva ( 014 ) - /074, 091A/</t>
  </si>
  <si>
    <t>006</t>
  </si>
  <si>
    <t>Goodwill (015) - /075,091A/</t>
  </si>
  <si>
    <t>007</t>
  </si>
  <si>
    <t>5.</t>
  </si>
  <si>
    <t>Ostatný dlhodobý nehmotný majetok ( 019,01X ) - /079, 07X,091A/</t>
  </si>
  <si>
    <t>008</t>
  </si>
  <si>
    <t>6.</t>
  </si>
  <si>
    <t>Obstarávaný dlhodobý nehmotný majetok  ( 041 ) - 093</t>
  </si>
  <si>
    <t>009</t>
  </si>
  <si>
    <t>7.</t>
  </si>
  <si>
    <t>Poskytnuté preddavky na dlhodobý nehmotný majetok ( 051 ) - 095A</t>
  </si>
  <si>
    <t>010</t>
  </si>
  <si>
    <t>A. II.</t>
  </si>
  <si>
    <t>Dlhodobý hmotný majetok súčet (r. 012 až 020)</t>
  </si>
  <si>
    <t>011</t>
  </si>
  <si>
    <t>A. II. 1</t>
  </si>
  <si>
    <t>Pozemky ( 031 ) - 092A</t>
  </si>
  <si>
    <t>012</t>
  </si>
  <si>
    <t>Stavby ( 021 ) - / 081, 092A/</t>
  </si>
  <si>
    <t>013</t>
  </si>
  <si>
    <t>Samostatné hnuteľné veci a súbory hnuteľných vecí (022) -/082, 092A/</t>
  </si>
  <si>
    <t>014</t>
  </si>
  <si>
    <t>Pestov. celky trvalých porastov ( 025 ) - / 085, 092A/</t>
  </si>
  <si>
    <t>015</t>
  </si>
  <si>
    <t>Zakladné stádo a ťažné zvieratá ( 026 ) - / 086, 092A/</t>
  </si>
  <si>
    <t>016</t>
  </si>
  <si>
    <t>Ostatný dlhodobý hmotný majetok (029,02X,032) - / 089, 08X, 092A/</t>
  </si>
  <si>
    <t>017</t>
  </si>
  <si>
    <t>Obstarávaný dlhodobý hmotný majetok ( 042 ) - /094/</t>
  </si>
  <si>
    <t>018</t>
  </si>
  <si>
    <t>8.</t>
  </si>
  <si>
    <t>Poskytnuté preddavky na dlhodobý HM ( 052 ) - /095A/</t>
  </si>
  <si>
    <t>019</t>
  </si>
  <si>
    <t>9.</t>
  </si>
  <si>
    <t>Opravná položka k nadobudnut.majetku  ( +/-097, +/-098 )</t>
  </si>
  <si>
    <t>020</t>
  </si>
  <si>
    <t>A.III.</t>
  </si>
  <si>
    <t>Dlhodobý finančný majetok súčet (r. 022 až 032)</t>
  </si>
  <si>
    <t>021</t>
  </si>
  <si>
    <t>A.III. 1.</t>
  </si>
  <si>
    <t>Podiel.cenné papiere a podiely v prepojených ÚJ (061A,062A,063A) - /096A/</t>
  </si>
  <si>
    <t>022</t>
  </si>
  <si>
    <t>Podiel.cenné papiere a podiely s podielovu účasťou okrem prepojených ÚJ  (062A) - /096A/</t>
  </si>
  <si>
    <t>023</t>
  </si>
  <si>
    <t>Ostatné realizované cenné papiere a podiely (063A) - /096A/</t>
  </si>
  <si>
    <t>024</t>
  </si>
  <si>
    <t>Pôžičky prepojeným ÚJ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</si>
  <si>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</si>
  <si>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</si>
  <si>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</si>
  <si>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</si>
  <si>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</si>
  <si>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cen.papiere a ostatný dlhodobý finančný majetok ( 065A,069A,06XA ) - /096A/</t>
  </si>
  <si>
    <t>028</t>
  </si>
  <si>
    <t>Pôžičky a ostatný dlhodobý fin. majetok s dobou splat. najviac 1 rok ( 066A,067A,069A,06XA )-/096A/</t>
  </si>
  <si>
    <t>029</t>
  </si>
  <si>
    <t>Účty v bankách s dobou viazanosti dhšou ako 1 rok (22XA)</t>
  </si>
  <si>
    <t>030</t>
  </si>
  <si>
    <t>10.</t>
  </si>
  <si>
    <t>Obstarávaný dlhodobý finančný majetok ( 043 ) - /096A/</t>
  </si>
  <si>
    <t>031</t>
  </si>
  <si>
    <t>11.</t>
  </si>
  <si>
    <t>Poskytnuté preddavky na dlhod. fin. majetok ( 053 ) - /095A/</t>
  </si>
  <si>
    <t>032</t>
  </si>
  <si>
    <t>Obežný majetok  r.034 + r.041 + r.053 + r.066 + r.071</t>
  </si>
  <si>
    <t>033</t>
  </si>
  <si>
    <t>B.  I.</t>
  </si>
  <si>
    <t>Zásoby súčet (r. 035 až r.040)</t>
  </si>
  <si>
    <t>034</t>
  </si>
  <si>
    <t>B.  I. 1.</t>
  </si>
  <si>
    <t>Materiál ( 112, 119, 11X ) - / 191, 19X /</t>
  </si>
  <si>
    <t>035</t>
  </si>
  <si>
    <t>Nedokonč. výroba a polotovary (121,122, 12X) - /192,193,19X/</t>
  </si>
  <si>
    <t>036</t>
  </si>
  <si>
    <t>Výrobky ( 123 ) - /194/</t>
  </si>
  <si>
    <t>037</t>
  </si>
  <si>
    <t>Zvieratá ( 124 ) - /195/</t>
  </si>
  <si>
    <t>038</t>
  </si>
  <si>
    <t>Tovar ( 132,133,13X,139 ) - /196,19X/</t>
  </si>
  <si>
    <t>039</t>
  </si>
  <si>
    <t>Poskytnuté preddavky na zásoby ( 314A ) - /391A/</t>
  </si>
  <si>
    <t>040</t>
  </si>
  <si>
    <t>B. II.</t>
  </si>
  <si>
    <t>Dlhodobé pohľadávky súčet (r.042 + r.046 až r.052)</t>
  </si>
  <si>
    <t>041</t>
  </si>
  <si>
    <t>B. II. 1.</t>
  </si>
  <si>
    <t>Pohľadávky z obchodného styku súčet (r.043 až r.045)</t>
  </si>
  <si>
    <t>042</t>
  </si>
  <si>
    <t>1.a.</t>
  </si>
  <si>
    <t>Pohľadávky z obchodného styku voči prepojeným ÚJ (311A,312A,313A,314A,315A,31XA)-/391A/</t>
  </si>
  <si>
    <t>043</t>
  </si>
  <si>
    <t>1.b.</t>
  </si>
  <si>
    <t>Pohľ.z obch.styku v rámci pod.účasti okrem pohľ.voči prep.ÚJ (311A,312A,313A,314A,315A,31XA)-/391A/</t>
  </si>
  <si>
    <t>044</t>
  </si>
  <si>
    <t>1.c.</t>
  </si>
  <si>
    <t>Ostatné pohľadávky z obchodného styku (311A,312A,313A,314A,315A,31XA)-/391A/</t>
  </si>
  <si>
    <t>045</t>
  </si>
  <si>
    <t>Čistá hodnota zákazky (316A)</t>
  </si>
  <si>
    <t>046</t>
  </si>
  <si>
    <t>Ostatné pohľadávky voči prepojeným ÚJ ( 351A )-/391A/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</si>
  <si>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</si>
  <si>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</si>
  <si>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</si>
  <si>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-/391A/</t>
  </si>
  <si>
    <t>049</t>
  </si>
  <si>
    <t>Pohľadávky z derivátových operácií (373A, 376A)</t>
  </si>
  <si>
    <t>050</t>
  </si>
  <si>
    <t>Iné pohľadávky (335A,336A,33XA,371A,374A,375A,378A)-/391A/</t>
  </si>
  <si>
    <t>051</t>
  </si>
  <si>
    <t>Odložená daňová pohľadávka (481A)</t>
  </si>
  <si>
    <t>052</t>
  </si>
  <si>
    <t>B.III.</t>
  </si>
  <si>
    <t>Krátkodobé pohľadávky súčet (r. 054 + r. 058 až r. 065)</t>
  </si>
  <si>
    <t>053</t>
  </si>
  <si>
    <t>B.III. 1.</t>
  </si>
  <si>
    <t>Pohľadávky z obchodného styku súčet (r. 055 až r. 057)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</si>
  <si>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</si>
  <si>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</si>
  <si>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</si>
  <si>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</si>
  <si>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</si>
  <si>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</si>
  <si>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</si>
  <si>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-/391A/</t>
  </si>
  <si>
    <t>061</t>
  </si>
  <si>
    <t>Sociálne poistenie ( 336A ) - /391A/</t>
  </si>
  <si>
    <t>062</t>
  </si>
  <si>
    <t>Daňové pohľadávky a dotácie ( 341,342,343,345,346,347 ) - /391A/</t>
  </si>
  <si>
    <t>063</t>
  </si>
  <si>
    <t>064</t>
  </si>
  <si>
    <t>Iné pohľadávky (335A,33XA,371A,374A,375A,378A) - /391A/</t>
  </si>
  <si>
    <t>065</t>
  </si>
  <si>
    <t>B.IV.</t>
  </si>
  <si>
    <t>Krátkodobý finančný majetok súčet (r.067 až r.070)</t>
  </si>
  <si>
    <t>066</t>
  </si>
  <si>
    <t>B.IV. 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</si>
  <si>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</si>
  <si>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</si>
  <si>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</si>
  <si>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</si>
  <si>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</si>
  <si>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</si>
  <si>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(259,314A) - /291A/</t>
  </si>
  <si>
    <t>070</t>
  </si>
  <si>
    <t>B.  V.</t>
  </si>
  <si>
    <t>Finančné účty r.072 + r. 073</t>
  </si>
  <si>
    <t>071</t>
  </si>
  <si>
    <t>B.  V. 1.</t>
  </si>
  <si>
    <t>Peniaze ( 211,213,21X )</t>
  </si>
  <si>
    <t>072</t>
  </si>
  <si>
    <t>Účty v bankách ( 221A, 22X +/-261 )</t>
  </si>
  <si>
    <t>073</t>
  </si>
  <si>
    <t>Časové rozlíšenie súčet r. 075 až r.078</t>
  </si>
  <si>
    <t>074</t>
  </si>
  <si>
    <t>C.   1.</t>
  </si>
  <si>
    <t>Náklady budúcich období dlhodobé ( 381A,382A )</t>
  </si>
  <si>
    <t>075</t>
  </si>
  <si>
    <t>Náklady budúcich období krátkodobé ( 381A,382A )</t>
  </si>
  <si>
    <t>076</t>
  </si>
  <si>
    <t>Príjmy budúcich období dlhodobé ( 385A )</t>
  </si>
  <si>
    <t>077</t>
  </si>
  <si>
    <t>Príjmy budúcich období krátkodobé ( 385A )</t>
  </si>
  <si>
    <t>078</t>
  </si>
  <si>
    <t>P A S Í V A</t>
  </si>
  <si>
    <t>Stav v bežnom
účtovnom období</t>
  </si>
  <si>
    <t>Stav v minulom
účtovnom období</t>
  </si>
  <si>
    <t>Spolu vlastné imanie a záväzky ( r.080 + r.101 + r.141 )</t>
  </si>
  <si>
    <t>079</t>
  </si>
  <si>
    <t>Vlastné imanie r.081+r.085+r.086+r.087+r.090+r.093+r.097+r.100</t>
  </si>
  <si>
    <t>080</t>
  </si>
  <si>
    <t>Základné imanie súčet (r. 082 až r. 084)</t>
  </si>
  <si>
    <t>081</t>
  </si>
  <si>
    <t>A.  I. 1.</t>
  </si>
  <si>
    <t>Základné imanie ( 411 alebo +/-491 )</t>
  </si>
  <si>
    <t>082</t>
  </si>
  <si>
    <t>Zmena základného imania +/- 419</t>
  </si>
  <si>
    <t>083</t>
  </si>
  <si>
    <t>Pohľadávky za upísané vlastné imanie ( /-/353 )</t>
  </si>
  <si>
    <t>084</t>
  </si>
  <si>
    <t>Emisné ážio ( 412 )</t>
  </si>
  <si>
    <t>085</t>
  </si>
  <si>
    <t>A. III.</t>
  </si>
  <si>
    <t>Ostatné kapitálové fondy ( 413 )</t>
  </si>
  <si>
    <t>086</t>
  </si>
  <si>
    <t>A. IV.</t>
  </si>
  <si>
    <t>Zákonné rezervné fondy r. 088 + r. 089</t>
  </si>
  <si>
    <t>087</t>
  </si>
  <si>
    <t>A. IV. 1.</t>
  </si>
  <si>
    <t>Zákonný rezervný fond a nedeliteľný fond (417A,418,421A,422)</t>
  </si>
  <si>
    <t>088</t>
  </si>
  <si>
    <t>Rezervný fond na vlastné akcie a vlastné podiely ( 417A,421A )</t>
  </si>
  <si>
    <t>089</t>
  </si>
  <si>
    <t>A. V.</t>
  </si>
  <si>
    <t>Ostatné fondy zo zisku r. 091 + r. 092</t>
  </si>
  <si>
    <t>090</t>
  </si>
  <si>
    <t>A. V. 1.</t>
  </si>
  <si>
    <t>Štatutárne fondy ( 423, 42X )</t>
  </si>
  <si>
    <t>091</t>
  </si>
  <si>
    <t>2</t>
  </si>
  <si>
    <t>Ostatné fondy ( 427, 42X )</t>
  </si>
  <si>
    <t>092</t>
  </si>
  <si>
    <t>A.VI.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</si>
  <si>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</si>
  <si>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</si>
  <si>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</si>
  <si>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</si>
  <si>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</si>
  <si>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kapitalových účastnín ( +/- 415 )</t>
  </si>
  <si>
    <t>095</t>
  </si>
  <si>
    <t>Oceňovacie rozdiely z precenenia pri zlúčení, splynutí a rozdelení (+/-416)</t>
  </si>
  <si>
    <t>096</t>
  </si>
  <si>
    <t>A. VII.</t>
  </si>
  <si>
    <t>Výsledok hospodárenia minulých rokov r. 098 + r.099</t>
  </si>
  <si>
    <t>097</t>
  </si>
  <si>
    <t>A. VII.1.</t>
  </si>
  <si>
    <t>Nerozdelený zisk z minulých rokov ( 428 )</t>
  </si>
  <si>
    <t>098</t>
  </si>
  <si>
    <t>Neuhradená strata z minulých rokov  ( (-)429 )</t>
  </si>
  <si>
    <t>099</t>
  </si>
  <si>
    <t>A.VIII.</t>
  </si>
  <si>
    <t>Výsledok hospodárenia za účtovné obdobie po zdanení (+-)</t>
  </si>
  <si>
    <t>100</t>
  </si>
  <si>
    <t>Záväzky r. 102 + r. 118 + r. 121 + r. 122 + r.136 + r. 139 + r. 140</t>
  </si>
  <si>
    <t>101</t>
  </si>
  <si>
    <t>B. I.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</si>
  <si>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</si>
  <si>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</si>
  <si>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</si>
  <si>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</si>
  <si>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ÚJ (321A,475A,476A)</t>
  </si>
  <si>
    <t>104</t>
  </si>
  <si>
    <t>Záväzky z obch.styku v rámci pod.účasti okrem záv.voči prep.ÚJ (321A,475A,476A)</t>
  </si>
  <si>
    <t>105</t>
  </si>
  <si>
    <t>Ostatné záväzky z obchodného styku (321A,475A,476A)</t>
  </si>
  <si>
    <t>106</t>
  </si>
  <si>
    <t>107</t>
  </si>
  <si>
    <t>Ostatné záväzky voči prepojeným ÚJ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</si>
  <si>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</si>
  <si>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</si>
  <si>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</si>
  <si>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</si>
  <si>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</si>
  <si>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( 475A )</t>
  </si>
  <si>
    <t>111</t>
  </si>
  <si>
    <t>Dlhodobé zmenky na úhradu ( 478A )</t>
  </si>
  <si>
    <t>112</t>
  </si>
  <si>
    <t>Vydané dlhopisy ( 473A/-/255A 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</si>
  <si>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</si>
  <si>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</si>
  <si>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</si>
  <si>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</si>
  <si>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</si>
  <si>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</si>
  <si>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</si>
  <si>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12.</t>
  </si>
  <si>
    <t>Odložený daňový záväzok (481A)</t>
  </si>
  <si>
    <t>117</t>
  </si>
  <si>
    <t>Dlhodobé rezervy r. 119 + r. 120</t>
  </si>
  <si>
    <t>118</t>
  </si>
  <si>
    <t>Zákonné rezervy ( 451A )</t>
  </si>
  <si>
    <t>119</t>
  </si>
  <si>
    <t>Ostatné rezervy ( 459A, 45XA )</t>
  </si>
  <si>
    <t>120</t>
  </si>
  <si>
    <t>Dlhodobé bankové úvery ( 461A, 46XA )</t>
  </si>
  <si>
    <t>121</t>
  </si>
  <si>
    <t>Krátkodobé záväzky  súčet ( r. 123 + r. 127 až r. 135)</t>
  </si>
  <si>
    <t>122</t>
  </si>
  <si>
    <t>B.IV.  1.</t>
  </si>
  <si>
    <t>Záväzky z obchodného styku súčet (r. 124 až r. 126)</t>
  </si>
  <si>
    <t>123</t>
  </si>
  <si>
    <t>Záväzky z obchodného styku voči prepojeným ÚJ (321A,322A,324A,325A,326A,32XA,475A,476A,478A,47XA)</t>
  </si>
  <si>
    <t>124</t>
  </si>
  <si>
    <t>Záv. v rámci pod.účasti okrem záv.voči prep.ÚJ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</si>
  <si>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</si>
  <si>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</si>
  <si>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</si>
  <si>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</si>
  <si>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ÚJ (361A,36XA,471A,47XA)</t>
  </si>
  <si>
    <t>128</t>
  </si>
  <si>
    <t>Ostatné záväzky v rámci podielovej účasti okrem záväzkov voči prep.ÚJ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</si>
  <si>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</si>
  <si>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</si>
  <si>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</si>
  <si>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</si>
  <si>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131</t>
  </si>
  <si>
    <t>Záväzky zo sociálneho poistenia ( 336A )</t>
  </si>
  <si>
    <t>132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</si>
  <si>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</si>
  <si>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</si>
  <si>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</si>
  <si>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</si>
  <si>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</si>
  <si>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</si>
  <si>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</si>
  <si>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</si>
  <si>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</si>
  <si>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</si>
  <si>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</si>
  <si>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</si>
  <si>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 VI.</t>
  </si>
  <si>
    <t>Bežné bankové úvery ( 221A, 231, 232, 23X, 461A, 46XA )</t>
  </si>
  <si>
    <t>139</t>
  </si>
  <si>
    <t>B. VII.</t>
  </si>
  <si>
    <t>Kratkodobé finačné výpomoci ( 241, 249, 24X, 473A, /-/255A )</t>
  </si>
  <si>
    <t>140</t>
  </si>
  <si>
    <t>Časové rozlíšenie súčet (r. 142 až r. 145)</t>
  </si>
  <si>
    <t>141</t>
  </si>
  <si>
    <t>C.  1.</t>
  </si>
  <si>
    <t>Výdavky budúcich období dlhodobé ( 383A )</t>
  </si>
  <si>
    <t>142</t>
  </si>
  <si>
    <t>Výdavky budúcich období krátkodobé ( 383A )</t>
  </si>
  <si>
    <t>143</t>
  </si>
  <si>
    <t>Výnosy budúcich období dlhodobé ( 384A )</t>
  </si>
  <si>
    <t>144</t>
  </si>
  <si>
    <t>Výnosy budúcich období krátkodobé ( 384A )</t>
  </si>
  <si>
    <t>145</t>
  </si>
  <si>
    <t>Popis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</si>
</sst>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0"/>
    <numFmt numFmtId="167" formatCode="0%"/>
    <numFmt numFmtId="168" formatCode="D/M/YYYY"/>
    <numFmt numFmtId="169" formatCode="@"/>
    <numFmt numFmtId="170" formatCode="#,##0.00\ [$€-1]"/>
    <numFmt numFmtId="171" formatCode="0.0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Arial Narrow"/>
      <family val="2"/>
      <charset val="1"/>
    </font>
    <font>
      <b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 Narrow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8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sz val="11"/>
      <color rgb="FF0070C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0C0C0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 style="thick"/>
      <top style="thick"/>
      <bottom style="medium"/>
      <diagonal/>
    </border>
    <border diagonalUp="false" diagonalDown="false">
      <left style="thick"/>
      <right style="thick"/>
      <top/>
      <bottom style="medium"/>
      <diagonal/>
    </border>
    <border diagonalUp="false" diagonalDown="false">
      <left/>
      <right style="thick"/>
      <top/>
      <bottom style="medium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thick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ck"/>
      <right style="thick"/>
      <top style="medium"/>
      <bottom style="medium"/>
      <diagonal/>
    </border>
    <border diagonalUp="false" diagonalDown="false">
      <left/>
      <right style="thick"/>
      <top style="medium"/>
      <bottom style="medium"/>
      <diagonal/>
    </border>
    <border diagonalUp="false" diagonalDown="false">
      <left/>
      <right style="medium"/>
      <top/>
      <bottom style="thick"/>
      <diagonal/>
    </border>
    <border diagonalUp="false" diagonalDown="false">
      <left style="medium"/>
      <right style="thick"/>
      <top style="medium"/>
      <bottom style="medium"/>
      <diagonal/>
    </border>
    <border diagonalUp="false" diagonalDown="false">
      <left style="thick"/>
      <right style="thick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medium"/>
      <right style="medium"/>
      <top style="medium"/>
      <bottom style="thick"/>
      <diagonal/>
    </border>
    <border diagonalUp="false" diagonalDown="false">
      <left/>
      <right style="medium"/>
      <top style="medium"/>
      <bottom style="thick"/>
      <diagonal/>
    </border>
    <border diagonalUp="false" diagonalDown="false">
      <left style="thick"/>
      <right style="medium"/>
      <top style="thick"/>
      <bottom style="medium"/>
      <diagonal/>
    </border>
    <border diagonalUp="false" diagonalDown="false">
      <left/>
      <right style="medium"/>
      <top style="thick"/>
      <bottom style="medium"/>
      <diagonal/>
    </border>
    <border diagonalUp="false" diagonalDown="false">
      <left style="thick"/>
      <right style="medium"/>
      <top/>
      <bottom style="medium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 style="thick"/>
      <right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medium"/>
      <diagonal/>
    </border>
    <border diagonalUp="false" diagonalDown="false">
      <left style="medium"/>
      <right style="thick"/>
      <top style="thick"/>
      <bottom style="medium"/>
      <diagonal/>
    </border>
    <border diagonalUp="false" diagonalDown="false">
      <left style="medium"/>
      <right style="thick"/>
      <top/>
      <bottom style="medium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 style="thick"/>
      <bottom style="thick"/>
      <diagonal/>
    </border>
    <border diagonalUp="false" diagonalDown="false">
      <left style="medium"/>
      <right style="thick"/>
      <top/>
      <bottom style="thick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/>
      <right style="thick"/>
      <top style="medium"/>
      <bottom style="thick"/>
      <diagonal/>
    </border>
    <border diagonalUp="false" diagonalDown="false">
      <left style="medium"/>
      <right style="medium"/>
      <top style="thick"/>
      <bottom style="thick"/>
      <diagonal/>
    </border>
    <border diagonalUp="false" diagonalDown="false">
      <left style="thick"/>
      <right style="thick"/>
      <top style="medium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2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2" borderId="2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2" borderId="1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1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2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2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8" fillId="0" borderId="2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3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5" fontId="7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3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15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3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2" borderId="2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2" borderId="3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3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2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2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3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4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3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2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0" borderId="15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7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8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2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2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4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1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8" fillId="0" borderId="2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4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7" fillId="2" borderId="7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8" fillId="0" borderId="9" xfId="1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70" fontId="8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9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71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8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9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álna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windowProtection="false" showFormulas="false" showGridLines="fals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A31" activeCellId="0" sqref="A31"/>
    </sheetView>
  </sheetViews>
  <sheetFormatPr defaultRowHeight="15"/>
  <cols>
    <col collapsed="false" hidden="false" max="1" min="1" style="0" width="21.734693877551"/>
    <col collapsed="false" hidden="false" max="2" min="2" style="0" width="21.3265306122449"/>
    <col collapsed="false" hidden="false" max="1025" min="3" style="0" width="9.04591836734694"/>
  </cols>
  <sheetData>
    <row r="1" customFormat="false" ht="15" hidden="false" customHeight="false" outlineLevel="0" collapsed="false">
      <c r="A1" s="0" t="s">
        <v>0</v>
      </c>
    </row>
    <row r="2" customFormat="false" ht="15" hidden="false" customHeight="false" outlineLevel="0" collapsed="false">
      <c r="A2" s="0" t="s">
        <v>1</v>
      </c>
    </row>
    <row r="3" customFormat="false" ht="15" hidden="false" customHeight="false" outlineLevel="0" collapsed="false">
      <c r="A3" s="0" t="s">
        <v>2</v>
      </c>
    </row>
    <row r="4" customFormat="false" ht="15" hidden="false" customHeight="false" outlineLevel="0" collapsed="false">
      <c r="A4" s="0" t="s">
        <v>3</v>
      </c>
    </row>
    <row r="5" customFormat="false" ht="15" hidden="false" customHeight="false" outlineLevel="0" collapsed="false">
      <c r="A5" s="0" t="s">
        <v>4</v>
      </c>
    </row>
    <row r="6" customFormat="false" ht="15" hidden="false" customHeight="false" outlineLevel="0" collapsed="false">
      <c r="A6" s="0" t="s">
        <v>5</v>
      </c>
    </row>
    <row r="7" customFormat="false" ht="15" hidden="false" customHeight="false" outlineLevel="0" collapsed="false">
      <c r="A7" s="0" t="s">
        <v>6</v>
      </c>
    </row>
    <row r="8" customFormat="false" ht="15" hidden="false" customHeight="false" outlineLevel="0" collapsed="false">
      <c r="A8" s="0" t="s">
        <v>7</v>
      </c>
    </row>
    <row r="9" customFormat="false" ht="15" hidden="false" customHeight="false" outlineLevel="0" collapsed="false">
      <c r="A9" s="0" t="s">
        <v>8</v>
      </c>
    </row>
    <row r="10" customFormat="false" ht="15" hidden="false" customHeight="false" outlineLevel="0" collapsed="false">
      <c r="A10" s="0" t="s">
        <v>9</v>
      </c>
    </row>
    <row r="11" customFormat="false" ht="15" hidden="false" customHeight="false" outlineLevel="0" collapsed="false">
      <c r="A11" s="1" t="s">
        <v>10</v>
      </c>
      <c r="B11" s="1" t="s">
        <v>11</v>
      </c>
    </row>
    <row r="12" customFormat="false" ht="15" hidden="false" customHeight="false" outlineLevel="0" collapsed="false">
      <c r="A12" s="2" t="n">
        <v>1</v>
      </c>
      <c r="B12" s="3" t="s">
        <v>12</v>
      </c>
    </row>
    <row r="13" customFormat="false" ht="15" hidden="false" customHeight="false" outlineLevel="0" collapsed="false">
      <c r="A13" s="2" t="n">
        <v>2</v>
      </c>
      <c r="B13" s="3" t="s">
        <v>13</v>
      </c>
    </row>
    <row r="14" customFormat="false" ht="15" hidden="false" customHeight="false" outlineLevel="0" collapsed="false">
      <c r="A14" s="2" t="n">
        <v>3</v>
      </c>
      <c r="B14" s="3" t="s">
        <v>14</v>
      </c>
    </row>
    <row r="15" customFormat="false" ht="15" hidden="false" customHeight="false" outlineLevel="0" collapsed="false">
      <c r="A15" s="2" t="n">
        <v>4</v>
      </c>
      <c r="B15" s="3" t="s">
        <v>15</v>
      </c>
    </row>
    <row r="16" customFormat="false" ht="15" hidden="false" customHeight="false" outlineLevel="0" collapsed="false">
      <c r="A16" s="2" t="n">
        <v>5</v>
      </c>
      <c r="B16" s="3" t="s">
        <v>16</v>
      </c>
    </row>
    <row r="17" customFormat="false" ht="15" hidden="false" customHeight="false" outlineLevel="0" collapsed="false">
      <c r="A17" s="2" t="n">
        <v>6</v>
      </c>
      <c r="B17" s="3" t="s">
        <v>17</v>
      </c>
    </row>
    <row r="18" customFormat="false" ht="15" hidden="false" customHeight="false" outlineLevel="0" collapsed="false">
      <c r="A18" s="2" t="n">
        <v>7</v>
      </c>
      <c r="B18" s="3" t="s">
        <v>18</v>
      </c>
    </row>
    <row r="19" customFormat="false" ht="15" hidden="false" customHeight="false" outlineLevel="0" collapsed="false">
      <c r="A19" s="2" t="n">
        <v>8</v>
      </c>
      <c r="B19" s="3" t="s">
        <v>19</v>
      </c>
    </row>
    <row r="20" customFormat="false" ht="15" hidden="false" customHeight="false" outlineLevel="0" collapsed="false">
      <c r="A20" s="2" t="n">
        <v>9</v>
      </c>
      <c r="B20" s="3" t="s">
        <v>20</v>
      </c>
    </row>
    <row r="21" customFormat="false" ht="15" hidden="false" customHeight="false" outlineLevel="0" collapsed="false">
      <c r="A21" s="2" t="n">
        <v>10</v>
      </c>
      <c r="B21" s="3" t="s">
        <v>21</v>
      </c>
    </row>
    <row r="22" customFormat="false" ht="15" hidden="false" customHeight="false" outlineLevel="0" collapsed="false">
      <c r="A22" s="2" t="n">
        <v>11</v>
      </c>
      <c r="B22" s="3" t="s">
        <v>22</v>
      </c>
    </row>
    <row r="24" customFormat="false" ht="15" hidden="false" customHeight="false" outlineLevel="0" collapsed="false">
      <c r="A24" s="0" t="s">
        <v>23</v>
      </c>
    </row>
    <row r="25" customFormat="false" ht="15" hidden="false" customHeight="false" outlineLevel="0" collapsed="false">
      <c r="A25" s="0" t="s">
        <v>24</v>
      </c>
    </row>
    <row r="26" customFormat="false" ht="15" hidden="false" customHeight="false" outlineLevel="0" collapsed="false">
      <c r="A26" s="0" t="s">
        <v>25</v>
      </c>
    </row>
    <row r="27" customFormat="false" ht="15" hidden="false" customHeight="false" outlineLevel="0" collapsed="false">
      <c r="A27" s="0" t="s">
        <v>26</v>
      </c>
    </row>
    <row r="28" customFormat="false" ht="15" hidden="false" customHeight="false" outlineLevel="0" collapsed="false">
      <c r="A28" s="0" t="s">
        <v>27</v>
      </c>
    </row>
    <row r="29" customFormat="false" ht="15" hidden="false" customHeight="false" outlineLevel="0" collapsed="false">
      <c r="A29" s="0" t="s">
        <v>28</v>
      </c>
    </row>
    <row r="30" customFormat="false" ht="15" hidden="false" customHeight="false" outlineLevel="0" collapsed="false">
      <c r="A30" s="0" t="s">
        <v>29</v>
      </c>
    </row>
    <row r="31" customFormat="false" ht="15" hidden="false" customHeight="false" outlineLevel="0" collapsed="false">
      <c r="A31" s="0" t="s">
        <v>30</v>
      </c>
    </row>
    <row r="32" customFormat="false" ht="15" hidden="false" customHeight="false" outlineLevel="0" collapsed="false">
      <c r="A32" s="0" t="s">
        <v>31</v>
      </c>
    </row>
    <row r="33" customFormat="false" ht="15" hidden="false" customHeight="false" outlineLevel="0" collapsed="false">
      <c r="A33" s="0" t="s">
        <v>32</v>
      </c>
    </row>
    <row r="34" customFormat="false" ht="15" hidden="false" customHeight="false" outlineLevel="0" collapsed="false">
      <c r="A34" s="0" t="s">
        <v>33</v>
      </c>
    </row>
    <row r="35" customFormat="false" ht="15" hidden="false" customHeight="false" outlineLevel="0" collapsed="false">
      <c r="A35" s="0" t="s">
        <v>34</v>
      </c>
    </row>
    <row r="36" customFormat="false" ht="15" hidden="false" customHeight="false" outlineLevel="0" collapsed="false">
      <c r="A36" s="0" t="s">
        <v>35</v>
      </c>
    </row>
    <row r="37" customFormat="false" ht="15" hidden="false" customHeight="false" outlineLevel="0" collapsed="false">
      <c r="A37" s="0" t="s">
        <v>36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6.8724489795918"/>
    <col collapsed="false" hidden="false" max="2" min="2" style="0" width="12.2857142857143"/>
    <col collapsed="false" hidden="false" max="7" min="3" style="0" width="11.2040816326531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107</v>
      </c>
    </row>
    <row r="2" customFormat="false" ht="74.25" hidden="false" customHeight="true" outlineLevel="0" collapsed="false">
      <c r="A2" s="14" t="s">
        <v>108</v>
      </c>
      <c r="B2" s="14" t="s">
        <v>109</v>
      </c>
      <c r="C2" s="92" t="s">
        <v>110</v>
      </c>
      <c r="D2" s="14" t="s">
        <v>111</v>
      </c>
      <c r="E2" s="14" t="s">
        <v>112</v>
      </c>
      <c r="F2" s="92" t="s">
        <v>113</v>
      </c>
      <c r="G2" s="14" t="s">
        <v>114</v>
      </c>
    </row>
    <row r="3" customFormat="false" ht="27" hidden="false" customHeight="true" outlineLevel="0" collapsed="false">
      <c r="A3" s="9" t="s">
        <v>115</v>
      </c>
      <c r="B3" s="93"/>
      <c r="C3" s="94"/>
      <c r="D3" s="94"/>
      <c r="E3" s="94"/>
      <c r="F3" s="94"/>
      <c r="G3" s="8" t="n">
        <f aca="false">SUM(C3:F3)</f>
        <v>0</v>
      </c>
    </row>
    <row r="4" customFormat="false" ht="15" hidden="false" customHeight="false" outlineLevel="0" collapsed="false">
      <c r="A4" s="9" t="s">
        <v>116</v>
      </c>
      <c r="B4" s="95"/>
      <c r="C4" s="82"/>
      <c r="D4" s="82"/>
      <c r="E4" s="82"/>
      <c r="F4" s="82"/>
      <c r="G4" s="10" t="n">
        <f aca="false">SUM(C4:F4)</f>
        <v>0</v>
      </c>
    </row>
    <row r="5" customFormat="false" ht="15" hidden="false" customHeight="false" outlineLevel="0" collapsed="false">
      <c r="A5" s="9" t="s">
        <v>117</v>
      </c>
      <c r="B5" s="95"/>
      <c r="C5" s="82"/>
      <c r="D5" s="82"/>
      <c r="E5" s="82"/>
      <c r="F5" s="82"/>
      <c r="G5" s="10" t="n">
        <f aca="false">SUM(C5:F5)</f>
        <v>0</v>
      </c>
    </row>
    <row r="6" customFormat="false" ht="27" hidden="false" customHeight="true" outlineLevel="0" collapsed="false">
      <c r="A6" s="9" t="s">
        <v>118</v>
      </c>
      <c r="B6" s="95"/>
      <c r="C6" s="82"/>
      <c r="D6" s="82"/>
      <c r="E6" s="82"/>
      <c r="F6" s="82"/>
      <c r="G6" s="10" t="n">
        <f aca="false">SUM(C6:F6)</f>
        <v>0</v>
      </c>
    </row>
    <row r="7" customFormat="false" ht="27" hidden="false" customHeight="true" outlineLevel="0" collapsed="false">
      <c r="A7" s="26" t="s">
        <v>119</v>
      </c>
      <c r="B7" s="96" t="s">
        <v>106</v>
      </c>
      <c r="C7" s="97"/>
      <c r="D7" s="97"/>
      <c r="E7" s="97"/>
      <c r="F7" s="97"/>
      <c r="G7" s="98" t="n">
        <f aca="false">SUMIF(HK!A:A,"065*",HK!K:K)-SUMIF(HK!A:A,"065*",HK!L:L)</f>
        <v>0</v>
      </c>
      <c r="J7" s="99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1122448979592"/>
    <col collapsed="false" hidden="false" max="6" min="2" style="0" width="13.0918367346939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120</v>
      </c>
    </row>
    <row r="2" customFormat="false" ht="58.5" hidden="false" customHeight="true" outlineLevel="0" collapsed="false">
      <c r="A2" s="14" t="s">
        <v>121</v>
      </c>
      <c r="B2" s="92" t="s">
        <v>110</v>
      </c>
      <c r="C2" s="14" t="s">
        <v>111</v>
      </c>
      <c r="D2" s="14" t="s">
        <v>112</v>
      </c>
      <c r="E2" s="14" t="s">
        <v>122</v>
      </c>
      <c r="F2" s="92" t="s">
        <v>60</v>
      </c>
    </row>
    <row r="3" customFormat="false" ht="27" hidden="false" customHeight="true" outlineLevel="0" collapsed="false">
      <c r="A3" s="9" t="s">
        <v>115</v>
      </c>
      <c r="B3" s="82"/>
      <c r="C3" s="82"/>
      <c r="D3" s="82"/>
      <c r="E3" s="82"/>
      <c r="F3" s="10" t="n">
        <f aca="false">SUM(B3:E3)</f>
        <v>0</v>
      </c>
    </row>
    <row r="4" customFormat="false" ht="27" hidden="false" customHeight="true" outlineLevel="0" collapsed="false">
      <c r="A4" s="9" t="s">
        <v>123</v>
      </c>
      <c r="B4" s="82"/>
      <c r="C4" s="82"/>
      <c r="D4" s="82"/>
      <c r="E4" s="82"/>
      <c r="F4" s="10" t="n">
        <f aca="false">SUM(B4:E4)</f>
        <v>0</v>
      </c>
    </row>
    <row r="5" customFormat="false" ht="27" hidden="false" customHeight="true" outlineLevel="0" collapsed="false">
      <c r="A5" s="9" t="s">
        <v>124</v>
      </c>
      <c r="B5" s="82"/>
      <c r="C5" s="82"/>
      <c r="D5" s="82"/>
      <c r="E5" s="82"/>
      <c r="F5" s="10" t="n">
        <f aca="false">SUM(B5:E5)</f>
        <v>0</v>
      </c>
    </row>
    <row r="6" customFormat="false" ht="27" hidden="false" customHeight="true" outlineLevel="0" collapsed="false">
      <c r="A6" s="9" t="s">
        <v>118</v>
      </c>
      <c r="B6" s="82"/>
      <c r="C6" s="82"/>
      <c r="D6" s="82"/>
      <c r="E6" s="82"/>
      <c r="F6" s="10" t="n">
        <f aca="false">SUM(B6:E6)</f>
        <v>0</v>
      </c>
    </row>
    <row r="7" customFormat="false" ht="27" hidden="false" customHeight="true" outlineLevel="0" collapsed="false">
      <c r="A7" s="26" t="s">
        <v>125</v>
      </c>
      <c r="B7" s="97" t="n">
        <f aca="false">SUM(B3:B6)</f>
        <v>0</v>
      </c>
      <c r="C7" s="97" t="n">
        <f aca="false">SUM(C3:C6)</f>
        <v>0</v>
      </c>
      <c r="D7" s="97" t="n">
        <f aca="false">SUM(D3:D6)</f>
        <v>0</v>
      </c>
      <c r="E7" s="97" t="n">
        <f aca="false">SUM(E3:E6)</f>
        <v>0</v>
      </c>
      <c r="F7" s="100" t="n">
        <f aca="false">SUM(F3:F6)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H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6" min="2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14" t="s">
        <v>127</v>
      </c>
      <c r="B3" s="14" t="s">
        <v>39</v>
      </c>
      <c r="C3" s="14"/>
      <c r="D3" s="14"/>
      <c r="E3" s="14"/>
      <c r="F3" s="14"/>
    </row>
    <row r="4" customFormat="false" ht="60" hidden="false" customHeight="true" outlineLevel="0" collapsed="false">
      <c r="A4" s="14"/>
      <c r="B4" s="101" t="s">
        <v>128</v>
      </c>
      <c r="C4" s="102" t="s">
        <v>129</v>
      </c>
      <c r="D4" s="101" t="s">
        <v>130</v>
      </c>
      <c r="E4" s="102" t="s">
        <v>131</v>
      </c>
      <c r="F4" s="101" t="s">
        <v>132</v>
      </c>
    </row>
    <row r="5" customFormat="false" ht="23.25" hidden="false" customHeight="true" outlineLevel="0" collapsed="false">
      <c r="A5" s="9" t="s">
        <v>133</v>
      </c>
      <c r="B5" s="20" t="n">
        <f aca="false">SUMIF(HK!A:A,"191*",HK!D:D)-SUMIF(HK!A:A,"191*",HK!C:C)</f>
        <v>0</v>
      </c>
      <c r="C5" s="82"/>
      <c r="D5" s="82"/>
      <c r="E5" s="82"/>
      <c r="F5" s="20" t="n">
        <f aca="false">SUMIF(HK!A:A,"191*",HK!L:L)-SUMIF(HK!A:A,"191*",HK!K:K)</f>
        <v>0</v>
      </c>
      <c r="H5" s="99"/>
    </row>
    <row r="6" customFormat="false" ht="15" hidden="false" customHeight="false" outlineLevel="0" collapsed="false">
      <c r="A6" s="9" t="s">
        <v>134</v>
      </c>
      <c r="B6" s="20" t="n">
        <f aca="false">SUMIF(HK!A:A,"192*",HK!D:D)-SUMIF(HK!A:A,"192*",HK!C:C)+SUMIF(HK!A:A,"193*",HK!D:D)-SUMIF(HK!A:A,"193*",HK!C:C)</f>
        <v>0</v>
      </c>
      <c r="C6" s="82"/>
      <c r="D6" s="82"/>
      <c r="E6" s="82"/>
      <c r="F6" s="20" t="n">
        <f aca="false">SUMIF(HK!A:A,"192*",HK!L:L)-SUMIF(HK!A:A,"192*",HK!K:K)+SUMIF(HK!A:A,"193*",HK!L:L)-SUMIF(HK!A:A,"193*",HK!K:K)</f>
        <v>0</v>
      </c>
      <c r="H6" s="99"/>
    </row>
    <row r="7" customFormat="false" ht="23.25" hidden="false" customHeight="true" outlineLevel="0" collapsed="false">
      <c r="A7" s="9" t="s">
        <v>135</v>
      </c>
      <c r="B7" s="20" t="n">
        <f aca="false">SUMIF(HK!A:A,"194*",HK!D:D)-SUMIF(HK!A:A,"194*",HK!C:C)</f>
        <v>0</v>
      </c>
      <c r="C7" s="24"/>
      <c r="D7" s="24"/>
      <c r="E7" s="24"/>
      <c r="F7" s="20" t="n">
        <f aca="false">SUMIF(HK!A:A,"194*",HK!L:L)-SUMIF(HK!A:A,"194*",HK!K:K)</f>
        <v>0</v>
      </c>
      <c r="H7" s="99"/>
    </row>
    <row r="8" customFormat="false" ht="23.25" hidden="false" customHeight="true" outlineLevel="0" collapsed="false">
      <c r="A8" s="9" t="s">
        <v>136</v>
      </c>
      <c r="B8" s="20" t="n">
        <f aca="false">SUMIF(HK!A:A,"195*",HK!D:D)-SUMIF(HK!A:A,"195*",HK!C:C)</f>
        <v>0</v>
      </c>
      <c r="C8" s="24"/>
      <c r="D8" s="24"/>
      <c r="E8" s="24"/>
      <c r="F8" s="20" t="n">
        <f aca="false">SUMIF(HK!A:A,"195*",HK!L:L)-SUMIF(HK!A:A,"195*",HK!K:K)</f>
        <v>0</v>
      </c>
      <c r="H8" s="99"/>
    </row>
    <row r="9" customFormat="false" ht="23.25" hidden="false" customHeight="true" outlineLevel="0" collapsed="false">
      <c r="A9" s="9" t="s">
        <v>137</v>
      </c>
      <c r="B9" s="20" t="n">
        <f aca="false">SUMIF(HK!A:A,"196*",HK!D:D)-SUMIF(HK!A:A,"196*",HK!C:C)</f>
        <v>0</v>
      </c>
      <c r="C9" s="24"/>
      <c r="D9" s="24"/>
      <c r="E9" s="24"/>
      <c r="F9" s="20" t="n">
        <f aca="false">SUMIF(HK!A:A,"196*",HK!L:L)-SUMIF(HK!A:A,"196*",HK!K:K)</f>
        <v>0</v>
      </c>
      <c r="H9" s="99"/>
    </row>
    <row r="10" customFormat="false" ht="23.25" hidden="false" customHeight="true" outlineLevel="0" collapsed="false">
      <c r="A10" s="9" t="s">
        <v>138</v>
      </c>
      <c r="B10" s="103"/>
      <c r="C10" s="103"/>
      <c r="D10" s="103"/>
      <c r="E10" s="103"/>
      <c r="F10" s="10" t="n">
        <f aca="false">SUM(B10:E10)</f>
        <v>0</v>
      </c>
    </row>
    <row r="11" customFormat="false" ht="23.25" hidden="false" customHeight="true" outlineLevel="0" collapsed="false">
      <c r="A11" s="9" t="s">
        <v>139</v>
      </c>
      <c r="B11" s="103"/>
      <c r="C11" s="103"/>
      <c r="D11" s="103"/>
      <c r="E11" s="103"/>
      <c r="F11" s="10" t="n">
        <f aca="false">SUM(B11:E11)</f>
        <v>0</v>
      </c>
    </row>
    <row r="12" customFormat="false" ht="23.25" hidden="false" customHeight="true" outlineLevel="0" collapsed="false">
      <c r="A12" s="26" t="s">
        <v>140</v>
      </c>
      <c r="B12" s="97" t="n">
        <f aca="false">SUM(B5:B11)</f>
        <v>0</v>
      </c>
      <c r="C12" s="97" t="n">
        <f aca="false">SUM(C5:C11)</f>
        <v>0</v>
      </c>
      <c r="D12" s="97" t="n">
        <f aca="false">SUM(D5:D11)</f>
        <v>0</v>
      </c>
      <c r="E12" s="97" t="n">
        <f aca="false">SUM(E5:E11)</f>
        <v>0</v>
      </c>
      <c r="F12" s="100" t="n">
        <f aca="false">SUM(F5:F11)</f>
        <v>0</v>
      </c>
    </row>
  </sheetData>
  <mergeCells count="2">
    <mergeCell ref="A3:A4"/>
    <mergeCell ref="B3:F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4" min="4" style="0" width="15.2551020408163"/>
    <col collapsed="false" hidden="false" max="5" min="5" style="0" width="14.3112244897959"/>
    <col collapsed="false" hidden="false" max="6" min="6" style="0" width="13.3622448979592"/>
    <col collapsed="false" hidden="false" max="7" min="7" style="0" width="17.28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126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13" t="s">
        <v>65</v>
      </c>
    </row>
    <row r="4" customFormat="false" ht="24" hidden="false" customHeight="true" outlineLevel="0" collapsed="false">
      <c r="A4" s="5" t="s">
        <v>138</v>
      </c>
      <c r="B4" s="6" t="s">
        <v>141</v>
      </c>
    </row>
    <row r="5" customFormat="false" ht="15" hidden="false" customHeight="false" outlineLevel="0" collapsed="false">
      <c r="A5" s="7" t="s">
        <v>142</v>
      </c>
      <c r="B5" s="8"/>
    </row>
    <row r="6" customFormat="false" ht="24.75" hidden="false" customHeight="true" outlineLevel="0" collapsed="false">
      <c r="A6" s="11" t="s">
        <v>143</v>
      </c>
      <c r="B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3.8724489795918"/>
    <col collapsed="false" hidden="false" max="2" min="2" style="0" width="41.5765306122449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144</v>
      </c>
    </row>
    <row r="2" customFormat="false" ht="15" hidden="false" customHeight="false" outlineLevel="0" collapsed="false">
      <c r="A2" s="5" t="s">
        <v>127</v>
      </c>
      <c r="B2" s="6" t="s">
        <v>67</v>
      </c>
    </row>
    <row r="3" customFormat="false" ht="24" hidden="false" customHeight="true" outlineLevel="0" collapsed="false">
      <c r="A3" s="7" t="s">
        <v>145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8673469387755"/>
    <col collapsed="false" hidden="false" max="4" min="2" style="0" width="21.193877551020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 t="s">
        <v>45</v>
      </c>
    </row>
    <row r="3" customFormat="false" ht="45" hidden="false" customHeight="true" outlineLevel="0" collapsed="false">
      <c r="A3" s="14" t="s">
        <v>38</v>
      </c>
      <c r="B3" s="92" t="s">
        <v>147</v>
      </c>
      <c r="C3" s="92" t="s">
        <v>148</v>
      </c>
      <c r="D3" s="92" t="s">
        <v>149</v>
      </c>
    </row>
    <row r="4" customFormat="false" ht="20.25" hidden="false" customHeight="true" outlineLevel="0" collapsed="false">
      <c r="A4" s="9" t="s">
        <v>150</v>
      </c>
      <c r="B4" s="20" t="n">
        <f aca="false">SUMIF(HK!A:A,"606*",HK!L:L)-SUMIF(HK!A:A,"606*",HK!K:K)</f>
        <v>0</v>
      </c>
      <c r="C4" s="20" t="n">
        <f aca="false">SUMIF(HKM!A:A,"606*",HKM!L:L)-SUMIF(HKM!A:A,"606*",HKM!K:K)</f>
        <v>0</v>
      </c>
      <c r="D4" s="10"/>
      <c r="G4" s="99"/>
    </row>
    <row r="5" customFormat="false" ht="20.25" hidden="false" customHeight="true" outlineLevel="0" collapsed="false">
      <c r="A5" s="9" t="s">
        <v>151</v>
      </c>
      <c r="B5" s="10"/>
      <c r="C5" s="10"/>
      <c r="D5" s="10"/>
    </row>
    <row r="6" customFormat="false" ht="20.25" hidden="false" customHeight="true" outlineLevel="0" collapsed="false">
      <c r="A6" s="11" t="s">
        <v>152</v>
      </c>
      <c r="B6" s="12"/>
      <c r="C6" s="12"/>
      <c r="D6" s="12" t="n">
        <f aca="false">D4+D5</f>
        <v>0</v>
      </c>
    </row>
    <row r="7" customFormat="false" ht="15" hidden="false" customHeight="false" outlineLevel="0" collapsed="false">
      <c r="A7" s="41"/>
      <c r="B7" s="71"/>
      <c r="C7" s="71"/>
      <c r="D7" s="71"/>
    </row>
    <row r="8" customFormat="false" ht="15" hidden="false" customHeight="false" outlineLevel="0" collapsed="false">
      <c r="A8" s="41"/>
      <c r="B8" s="71"/>
      <c r="C8" s="71"/>
      <c r="D8" s="71"/>
    </row>
    <row r="9" customFormat="false" ht="15" hidden="false" customHeight="false" outlineLevel="0" collapsed="false">
      <c r="A9" s="41" t="s">
        <v>153</v>
      </c>
      <c r="B9" s="71"/>
      <c r="C9" s="71"/>
      <c r="D9" s="71"/>
    </row>
    <row r="10" customFormat="false" ht="45" hidden="false" customHeight="true" outlineLevel="0" collapsed="false">
      <c r="A10" s="14" t="s">
        <v>38</v>
      </c>
      <c r="B10" s="92" t="s">
        <v>147</v>
      </c>
      <c r="C10" s="92" t="s">
        <v>148</v>
      </c>
      <c r="D10" s="92" t="s">
        <v>154</v>
      </c>
    </row>
    <row r="11" customFormat="false" ht="15" hidden="false" customHeight="false" outlineLevel="0" collapsed="false">
      <c r="A11" s="9" t="s">
        <v>155</v>
      </c>
      <c r="B11" s="10"/>
      <c r="C11" s="10"/>
      <c r="D11" s="10"/>
    </row>
    <row r="12" customFormat="false" ht="15" hidden="false" customHeight="false" outlineLevel="0" collapsed="false">
      <c r="A12" s="9" t="s">
        <v>156</v>
      </c>
      <c r="B12" s="10"/>
      <c r="C12" s="10"/>
      <c r="D12" s="10"/>
    </row>
    <row r="13" customFormat="false" ht="15" hidden="false" customHeight="false" outlineLevel="0" collapsed="false">
      <c r="A13" s="11" t="s">
        <v>152</v>
      </c>
      <c r="B13" s="12" t="n">
        <f aca="false">B11+B12</f>
        <v>0</v>
      </c>
      <c r="C13" s="12" t="n">
        <f aca="false">C11+C12</f>
        <v>0</v>
      </c>
      <c r="D13" s="12" t="n">
        <f aca="false">D11+D12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8.3469387755102"/>
    <col collapsed="false" hidden="false" max="3" min="2" style="0" width="28.484693877551"/>
    <col collapsed="false" hidden="false" max="4" min="4" style="0" width="36.1785714285714"/>
    <col collapsed="false" hidden="false" max="1025" min="5" style="0" width="9.04591836734694"/>
  </cols>
  <sheetData>
    <row r="1" customFormat="false" ht="15" hidden="false" customHeight="false" outlineLevel="0" collapsed="false">
      <c r="A1" s="4" t="s">
        <v>146</v>
      </c>
    </row>
    <row r="2" customFormat="false" ht="15" hidden="false" customHeight="false" outlineLevel="0" collapsed="false">
      <c r="A2" s="13"/>
    </row>
    <row r="3" customFormat="false" ht="15" hidden="false" customHeight="false" outlineLevel="0" collapsed="false">
      <c r="A3" s="71" t="s">
        <v>65</v>
      </c>
      <c r="B3" s="71"/>
      <c r="C3" s="71"/>
    </row>
    <row r="4" customFormat="false" ht="45" hidden="false" customHeight="true" outlineLevel="0" collapsed="false">
      <c r="A4" s="14" t="s">
        <v>157</v>
      </c>
      <c r="B4" s="92" t="s">
        <v>158</v>
      </c>
      <c r="C4" s="92" t="s">
        <v>159</v>
      </c>
    </row>
    <row r="5" customFormat="false" ht="15" hidden="false" customHeight="false" outlineLevel="0" collapsed="false">
      <c r="A5" s="9" t="s">
        <v>160</v>
      </c>
      <c r="B5" s="10"/>
      <c r="C5" s="10"/>
    </row>
    <row r="6" customFormat="false" ht="15" hidden="false" customHeight="false" outlineLevel="0" collapsed="false">
      <c r="A6" s="9" t="s">
        <v>161</v>
      </c>
      <c r="B6" s="10"/>
      <c r="C6" s="10"/>
    </row>
    <row r="7" customFormat="false" ht="20.25" hidden="false" customHeight="true" outlineLevel="0" collapsed="false">
      <c r="A7" s="9" t="s">
        <v>162</v>
      </c>
      <c r="B7" s="10"/>
      <c r="C7" s="10"/>
    </row>
    <row r="8" customFormat="false" ht="20.25" hidden="false" customHeight="true" outlineLevel="0" collapsed="false">
      <c r="A8" s="11" t="s">
        <v>163</v>
      </c>
      <c r="B8" s="12"/>
      <c r="C8" s="12"/>
    </row>
    <row r="9" customFormat="false" ht="15" hidden="false" customHeight="false" outlineLevel="0" collapsed="false">
      <c r="A9" s="71"/>
      <c r="B9" s="71"/>
      <c r="C9" s="71"/>
    </row>
    <row r="10" customFormat="false" ht="15" hidden="false" customHeight="false" outlineLevel="0" collapsed="false">
      <c r="A10" s="43"/>
      <c r="B10" s="71"/>
      <c r="C10" s="71"/>
    </row>
    <row r="11" customFormat="false" ht="15" hidden="false" customHeight="false" outlineLevel="0" collapsed="false">
      <c r="A11" s="43" t="s">
        <v>164</v>
      </c>
      <c r="B11" s="71"/>
      <c r="C11" s="71"/>
    </row>
    <row r="12" customFormat="false" ht="45" hidden="false" customHeight="true" outlineLevel="0" collapsed="false">
      <c r="A12" s="14" t="s">
        <v>165</v>
      </c>
      <c r="B12" s="92" t="s">
        <v>158</v>
      </c>
      <c r="C12" s="92" t="s">
        <v>154</v>
      </c>
    </row>
    <row r="13" customFormat="false" ht="15" hidden="false" customHeight="false" outlineLevel="0" collapsed="false">
      <c r="A13" s="9" t="s">
        <v>166</v>
      </c>
      <c r="B13" s="10"/>
      <c r="C13" s="10"/>
    </row>
    <row r="14" customFormat="false" ht="15" hidden="false" customHeight="false" outlineLevel="0" collapsed="false">
      <c r="A14" s="9" t="s">
        <v>161</v>
      </c>
      <c r="B14" s="10"/>
      <c r="C14" s="10"/>
    </row>
    <row r="15" customFormat="false" ht="20.25" hidden="false" customHeight="true" outlineLevel="0" collapsed="false">
      <c r="A15" s="9" t="s">
        <v>167</v>
      </c>
      <c r="B15" s="10"/>
      <c r="C15" s="10"/>
    </row>
    <row r="16" customFormat="false" ht="20.25" hidden="false" customHeight="true" outlineLevel="0" collapsed="false">
      <c r="A16" s="11" t="s">
        <v>163</v>
      </c>
      <c r="B16" s="12"/>
      <c r="C16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K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9744897959184"/>
    <col collapsed="false" hidden="false" max="6" min="2" style="0" width="11.877551020408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168</v>
      </c>
    </row>
    <row r="2" customFormat="false" ht="15" hidden="false" customHeight="true" outlineLevel="0" collapsed="false">
      <c r="A2" s="14" t="s">
        <v>169</v>
      </c>
      <c r="B2" s="14" t="s">
        <v>39</v>
      </c>
      <c r="C2" s="14"/>
      <c r="D2" s="14"/>
      <c r="E2" s="14"/>
      <c r="F2" s="14"/>
    </row>
    <row r="3" customFormat="false" ht="62.25" hidden="false" customHeight="true" outlineLevel="0" collapsed="false">
      <c r="A3" s="14"/>
      <c r="B3" s="104" t="s">
        <v>170</v>
      </c>
      <c r="C3" s="15" t="s">
        <v>171</v>
      </c>
      <c r="D3" s="104" t="s">
        <v>130</v>
      </c>
      <c r="E3" s="15" t="s">
        <v>131</v>
      </c>
      <c r="F3" s="104" t="s">
        <v>132</v>
      </c>
    </row>
    <row r="4" s="68" customFormat="true" ht="33" hidden="false" customHeight="true" outlineLevel="0" collapsed="false">
      <c r="A4" s="105" t="s">
        <v>172</v>
      </c>
      <c r="B4" s="106" t="n">
        <f aca="false">SUMIF(SUAM!C:C,"042",SUAM!E:E)+SUMIF(SUAM!C:C,"054",SUAM!E:E)</f>
        <v>0</v>
      </c>
      <c r="C4" s="25"/>
      <c r="D4" s="25"/>
      <c r="E4" s="25"/>
      <c r="F4" s="107" t="n">
        <f aca="false">SUMIF(SUA!C:C,"042",SUA!E:E)+SUMIF(SUA!C:C,"054",SUA!E:E)</f>
        <v>0</v>
      </c>
      <c r="G4" s="108"/>
      <c r="H4" s="108"/>
      <c r="I4" s="109"/>
      <c r="K4" s="38"/>
    </row>
    <row r="5" customFormat="false" ht="33" hidden="false" customHeight="true" outlineLevel="0" collapsed="false">
      <c r="A5" s="105" t="s">
        <v>173</v>
      </c>
      <c r="B5" s="110" t="n">
        <f aca="false">SUMIF(SUAM!C:C,"047",SUAM!E:E)+SUMIF(SUAM!C:C,"059",SUAM!E:E)</f>
        <v>0</v>
      </c>
      <c r="C5" s="24"/>
      <c r="D5" s="24"/>
      <c r="E5" s="24"/>
      <c r="F5" s="20" t="n">
        <f aca="false">SUMIF(SUA!C:C,"047",SUA!E:E)+SUMIF(SUA!C:C,"059",SUA!E:E)</f>
        <v>0</v>
      </c>
      <c r="G5" s="108"/>
      <c r="H5" s="108"/>
      <c r="I5" s="109"/>
      <c r="K5" s="38"/>
    </row>
    <row r="6" customFormat="false" ht="33" hidden="false" customHeight="true" outlineLevel="0" collapsed="false">
      <c r="A6" s="105" t="s">
        <v>174</v>
      </c>
      <c r="B6" s="110" t="n">
        <f aca="false">SUMIF(SUAM!C:C,"048",SUAM!E:E)+SUMIF(SUAM!C:C,"060",SUAM!E:E)</f>
        <v>0</v>
      </c>
      <c r="C6" s="24"/>
      <c r="D6" s="24"/>
      <c r="E6" s="24"/>
      <c r="F6" s="20" t="n">
        <f aca="false">SUMIF(SUA!C:C,"048",SUA!E:E)+SUMIF(SUA!C:C,"060",SUA!E:E)</f>
        <v>0</v>
      </c>
      <c r="G6" s="108"/>
      <c r="H6" s="108"/>
      <c r="I6" s="109"/>
      <c r="K6" s="38"/>
    </row>
    <row r="7" customFormat="false" ht="33" hidden="false" customHeight="true" outlineLevel="0" collapsed="false">
      <c r="A7" s="105" t="s">
        <v>175</v>
      </c>
      <c r="B7" s="110" t="n">
        <f aca="false">SUMIF(SUAM!C:C,"049",SUAM!E:E)+SUMIF(SUAM!C:C,"061",SUAM!E:E)</f>
        <v>0</v>
      </c>
      <c r="C7" s="24"/>
      <c r="D7" s="24"/>
      <c r="E7" s="24"/>
      <c r="F7" s="20" t="n">
        <f aca="false">SUMIF(SUA!C:C,"049",SUA!E:E)+SUMIF(SUA!C:C,"061",SUA!E:E)</f>
        <v>0</v>
      </c>
      <c r="G7" s="108"/>
      <c r="H7" s="108"/>
      <c r="I7" s="109"/>
      <c r="K7" s="38"/>
    </row>
    <row r="8" customFormat="false" ht="33" hidden="false" customHeight="true" outlineLevel="0" collapsed="false">
      <c r="A8" s="105" t="s">
        <v>176</v>
      </c>
      <c r="B8" s="110" t="n">
        <f aca="false">SUMIF(SUAM!C:C,"051",SUAM!E:E)+SUMIF(SUAM!C:C,"062",SUAM!E:E)+SUMIF(SUAM!C:C,"063",SUAM!E:E)</f>
        <v>0</v>
      </c>
      <c r="C8" s="24"/>
      <c r="D8" s="24"/>
      <c r="E8" s="24"/>
      <c r="F8" s="20" t="n">
        <f aca="false">SUMIF(SUA!C:C,"051",SUA!E:E)+SUMIF(SUA!C:C,"062",SUA!E:E)+SUMIF(SUA!C:C,"063",SUA!E:E)</f>
        <v>0</v>
      </c>
      <c r="G8" s="108"/>
      <c r="H8" s="108"/>
      <c r="I8" s="109"/>
      <c r="K8" s="38"/>
    </row>
    <row r="9" customFormat="false" ht="33" hidden="false" customHeight="true" outlineLevel="0" collapsed="false">
      <c r="A9" s="111" t="s">
        <v>177</v>
      </c>
      <c r="B9" s="112" t="n">
        <f aca="false">SUM(D4:D8)</f>
        <v>0</v>
      </c>
      <c r="C9" s="113"/>
      <c r="D9" s="113"/>
      <c r="E9" s="113"/>
      <c r="F9" s="113" t="n">
        <f aca="false">SUM(F4:F8)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515306122449"/>
    <col collapsed="false" hidden="false" max="4" min="2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178</v>
      </c>
    </row>
    <row r="2" customFormat="false" ht="15" hidden="false" customHeight="false" outlineLevel="0" collapsed="false">
      <c r="A2" s="13" t="s">
        <v>45</v>
      </c>
    </row>
    <row r="3" customFormat="false" ht="22.5" hidden="false" customHeight="true" outlineLevel="0" collapsed="false">
      <c r="A3" s="5" t="s">
        <v>179</v>
      </c>
      <c r="B3" s="6" t="s">
        <v>180</v>
      </c>
      <c r="C3" s="6" t="s">
        <v>181</v>
      </c>
      <c r="D3" s="6" t="s">
        <v>177</v>
      </c>
    </row>
    <row r="4" customFormat="false" ht="22.5" hidden="false" customHeight="true" outlineLevel="0" collapsed="false">
      <c r="A4" s="114" t="s">
        <v>182</v>
      </c>
      <c r="B4" s="78"/>
      <c r="C4" s="78"/>
      <c r="D4" s="79"/>
    </row>
    <row r="5" customFormat="false" ht="22.5" hidden="false" customHeight="true" outlineLevel="0" collapsed="false">
      <c r="A5" s="9" t="s">
        <v>183</v>
      </c>
      <c r="B5" s="82"/>
      <c r="C5" s="82"/>
      <c r="D5" s="115" t="n">
        <f aca="false">SUMIF(SUA!C:C,"042",SUA!F:F)</f>
        <v>0</v>
      </c>
      <c r="E5" s="116"/>
      <c r="F5" s="109"/>
    </row>
    <row r="6" customFormat="false" ht="22.5" hidden="false" customHeight="true" outlineLevel="0" collapsed="false">
      <c r="A6" s="9" t="s">
        <v>173</v>
      </c>
      <c r="B6" s="82"/>
      <c r="C6" s="82"/>
      <c r="D6" s="115" t="n">
        <f aca="false">SUMIF(SUA!C:C,"047",SUA!F:F)</f>
        <v>0</v>
      </c>
      <c r="E6" s="116"/>
      <c r="F6" s="109"/>
    </row>
    <row r="7" customFormat="false" ht="22.5" hidden="false" customHeight="true" outlineLevel="0" collapsed="false">
      <c r="A7" s="9" t="s">
        <v>174</v>
      </c>
      <c r="B7" s="82"/>
      <c r="C7" s="82"/>
      <c r="D7" s="115" t="n">
        <f aca="false">SUMIF(SUA!C:C,"048",SUA!F:F)</f>
        <v>0</v>
      </c>
      <c r="E7" s="116"/>
      <c r="F7" s="109"/>
    </row>
    <row r="8" customFormat="false" ht="22.5" hidden="false" customHeight="true" outlineLevel="0" collapsed="false">
      <c r="A8" s="9" t="s">
        <v>175</v>
      </c>
      <c r="B8" s="82"/>
      <c r="C8" s="82"/>
      <c r="D8" s="115" t="n">
        <f aca="false">SUMIF(SUA!C:C,"049",SUA!F:F)</f>
        <v>0</v>
      </c>
      <c r="E8" s="116"/>
      <c r="F8" s="109"/>
    </row>
    <row r="9" customFormat="false" ht="22.5" hidden="false" customHeight="true" outlineLevel="0" collapsed="false">
      <c r="A9" s="9" t="s">
        <v>176</v>
      </c>
      <c r="B9" s="82"/>
      <c r="C9" s="82"/>
      <c r="D9" s="115" t="n">
        <f aca="false">SUMIF(SUA!C:C,"051",SUA!F:F)</f>
        <v>0</v>
      </c>
      <c r="E9" s="116"/>
      <c r="F9" s="109"/>
    </row>
    <row r="10" customFormat="false" ht="22.5" hidden="false" customHeight="true" outlineLevel="0" collapsed="false">
      <c r="A10" s="26" t="s">
        <v>184</v>
      </c>
      <c r="B10" s="97" t="n">
        <f aca="false">SUM(B5:B9)</f>
        <v>0</v>
      </c>
      <c r="C10" s="97" t="n">
        <f aca="false">SUM(C5:C9)</f>
        <v>0</v>
      </c>
      <c r="D10" s="98" t="n">
        <f aca="false">SUM(D5:D9)</f>
        <v>0</v>
      </c>
      <c r="E10" s="116"/>
      <c r="F10" s="116"/>
    </row>
    <row r="11" customFormat="false" ht="22.5" hidden="false" customHeight="true" outlineLevel="0" collapsed="false">
      <c r="A11" s="114" t="s">
        <v>185</v>
      </c>
      <c r="B11" s="78"/>
      <c r="C11" s="78"/>
      <c r="D11" s="86"/>
      <c r="E11" s="116"/>
      <c r="F11" s="116"/>
    </row>
    <row r="12" customFormat="false" ht="22.5" hidden="false" customHeight="true" outlineLevel="0" collapsed="false">
      <c r="A12" s="9" t="s">
        <v>186</v>
      </c>
      <c r="B12" s="82"/>
      <c r="C12" s="82"/>
      <c r="D12" s="115" t="n">
        <f aca="false">SUMIF(SUA!C:C,"054",SUA!F:F)</f>
        <v>0</v>
      </c>
      <c r="E12" s="116"/>
      <c r="F12" s="109"/>
    </row>
    <row r="13" customFormat="false" ht="22.5" hidden="false" customHeight="true" outlineLevel="0" collapsed="false">
      <c r="A13" s="9" t="s">
        <v>173</v>
      </c>
      <c r="B13" s="82"/>
      <c r="C13" s="82"/>
      <c r="D13" s="115" t="n">
        <f aca="false">SUMIF(SUA!C:C,"059",SUA!F:F)</f>
        <v>0</v>
      </c>
      <c r="E13" s="116"/>
      <c r="F13" s="109"/>
    </row>
    <row r="14" customFormat="false" ht="22.5" hidden="false" customHeight="true" outlineLevel="0" collapsed="false">
      <c r="A14" s="9" t="s">
        <v>174</v>
      </c>
      <c r="B14" s="82"/>
      <c r="C14" s="82"/>
      <c r="D14" s="115" t="n">
        <f aca="false">SUMIF(SUA!C:C,"060",SUA!F:F)</f>
        <v>0</v>
      </c>
      <c r="E14" s="116"/>
      <c r="F14" s="109"/>
    </row>
    <row r="15" customFormat="false" ht="22.5" hidden="false" customHeight="true" outlineLevel="0" collapsed="false">
      <c r="A15" s="9" t="s">
        <v>175</v>
      </c>
      <c r="B15" s="82"/>
      <c r="C15" s="82"/>
      <c r="D15" s="115" t="n">
        <f aca="false">SUMIF(SUA!C:C,"061",SUA!F:F)</f>
        <v>0</v>
      </c>
      <c r="E15" s="116"/>
      <c r="F15" s="109"/>
    </row>
    <row r="16" customFormat="false" ht="22.5" hidden="false" customHeight="true" outlineLevel="0" collapsed="false">
      <c r="A16" s="9" t="s">
        <v>187</v>
      </c>
      <c r="B16" s="82"/>
      <c r="C16" s="82"/>
      <c r="D16" s="115" t="n">
        <f aca="false">SUMIF(SUA!C:C,"062",SUA!F:F)</f>
        <v>0</v>
      </c>
      <c r="E16" s="116"/>
      <c r="F16" s="109"/>
    </row>
    <row r="17" customFormat="false" ht="22.5" hidden="false" customHeight="true" outlineLevel="0" collapsed="false">
      <c r="A17" s="9" t="s">
        <v>188</v>
      </c>
      <c r="B17" s="82"/>
      <c r="C17" s="82"/>
      <c r="D17" s="115" t="n">
        <f aca="false">SUMIF(SUA!C:C,"063",SUA!F:F)</f>
        <v>0</v>
      </c>
      <c r="E17" s="116"/>
      <c r="F17" s="109"/>
    </row>
    <row r="18" customFormat="false" ht="22.5" hidden="false" customHeight="true" outlineLevel="0" collapsed="false">
      <c r="A18" s="9" t="s">
        <v>176</v>
      </c>
      <c r="B18" s="82"/>
      <c r="C18" s="82"/>
      <c r="D18" s="115" t="n">
        <f aca="false">SUMIF(SUA!C:C,"065",SUA!F:F)</f>
        <v>0</v>
      </c>
      <c r="E18" s="116"/>
      <c r="F18" s="109"/>
    </row>
    <row r="19" customFormat="false" ht="22.5" hidden="false" customHeight="true" outlineLevel="0" collapsed="false">
      <c r="A19" s="26" t="s">
        <v>189</v>
      </c>
      <c r="B19" s="97" t="n">
        <f aca="false">SUM(B12:B18)</f>
        <v>0</v>
      </c>
      <c r="C19" s="97" t="n">
        <f aca="false">SUM(C12:C18)</f>
        <v>0</v>
      </c>
      <c r="D19" s="100" t="n">
        <f aca="false">SUM(D12:D18)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4" min="4" style="0" width="19.8418367346939"/>
    <col collapsed="false" hidden="false" max="6" min="5" style="0" width="20.1122448979592"/>
    <col collapsed="false" hidden="false" max="1025" min="7" style="0" width="9.04591836734694"/>
  </cols>
  <sheetData>
    <row r="1" customFormat="false" ht="15" hidden="false" customHeight="true" outlineLevel="0" collapsed="false">
      <c r="A1" s="117" t="s">
        <v>190</v>
      </c>
      <c r="B1" s="117"/>
      <c r="C1" s="117"/>
    </row>
    <row r="2" customFormat="false" ht="15" hidden="false" customHeight="true" outlineLevel="0" collapsed="false">
      <c r="A2" s="14" t="s">
        <v>191</v>
      </c>
      <c r="B2" s="5" t="s">
        <v>39</v>
      </c>
      <c r="C2" s="5"/>
    </row>
    <row r="3" customFormat="false" ht="15" hidden="false" customHeight="false" outlineLevel="0" collapsed="false">
      <c r="A3" s="14"/>
      <c r="B3" s="6" t="s">
        <v>192</v>
      </c>
      <c r="C3" s="14" t="s">
        <v>193</v>
      </c>
    </row>
    <row r="4" customFormat="false" ht="15" hidden="false" customHeight="false" outlineLevel="0" collapsed="false">
      <c r="A4" s="7" t="s">
        <v>194</v>
      </c>
      <c r="B4" s="94"/>
      <c r="C4" s="8"/>
    </row>
    <row r="5" customFormat="false" ht="15" hidden="false" customHeight="false" outlineLevel="0" collapsed="false">
      <c r="A5" s="9" t="s">
        <v>195</v>
      </c>
      <c r="B5" s="118" t="s">
        <v>106</v>
      </c>
      <c r="C5" s="10"/>
    </row>
  </sheetData>
  <mergeCells count="3">
    <mergeCell ref="A1:C1"/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8010204081633"/>
    <col collapsed="false" hidden="false" max="3" min="2" style="0" width="25.7857142857143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37</v>
      </c>
    </row>
    <row r="2" customFormat="false" ht="21.75" hidden="false" customHeight="true" outlineLevel="0" collapsed="false">
      <c r="A2" s="5" t="s">
        <v>38</v>
      </c>
      <c r="B2" s="6" t="s">
        <v>39</v>
      </c>
      <c r="C2" s="6" t="s">
        <v>40</v>
      </c>
    </row>
    <row r="3" customFormat="false" ht="22.5" hidden="false" customHeight="true" outlineLevel="0" collapsed="false">
      <c r="A3" s="7" t="s">
        <v>41</v>
      </c>
      <c r="B3" s="8"/>
      <c r="C3" s="8"/>
    </row>
    <row r="4" customFormat="false" ht="22.5" hidden="false" customHeight="true" outlineLevel="0" collapsed="false">
      <c r="A4" s="9" t="s">
        <v>42</v>
      </c>
      <c r="B4" s="10"/>
      <c r="C4" s="10"/>
    </row>
    <row r="5" customFormat="false" ht="22.5" hidden="false" customHeight="true" outlineLevel="0" collapsed="false">
      <c r="A5" s="11" t="s">
        <v>43</v>
      </c>
      <c r="B5" s="12"/>
      <c r="C5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9948979591837"/>
    <col collapsed="false" hidden="false" max="3" min="2" style="0" width="26.5918367346939"/>
    <col collapsed="false" hidden="false" max="6" min="4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197</v>
      </c>
    </row>
    <row r="3" customFormat="false" ht="15" hidden="false" customHeight="false" outlineLevel="0" collapsed="false">
      <c r="A3" s="5" t="s">
        <v>179</v>
      </c>
      <c r="B3" s="6" t="s">
        <v>39</v>
      </c>
      <c r="C3" s="6" t="s">
        <v>40</v>
      </c>
    </row>
    <row r="4" customFormat="false" ht="15" hidden="false" customHeight="false" outlineLevel="0" collapsed="false">
      <c r="A4" s="120" t="s">
        <v>198</v>
      </c>
      <c r="B4" s="121" t="n">
        <f aca="false">SUMIF(SUA!C:C,"072",SUA!F:F)</f>
        <v>0</v>
      </c>
      <c r="C4" s="122" t="n">
        <f aca="false">SUMIF(SUA!C:C,"072",SUA!G:G)</f>
        <v>0</v>
      </c>
    </row>
    <row r="5" customFormat="false" ht="15" hidden="false" customHeight="false" outlineLevel="0" collapsed="false">
      <c r="A5" s="105" t="s">
        <v>199</v>
      </c>
      <c r="B5" s="123" t="n">
        <f aca="false">SUMIF(SUA!C:C,"073",SUA!F:F)-(SUMIF(HK!A:A,"261*",HK!K:K)+SUMIF(HK!A:A,"261*",HK!L:L))</f>
        <v>3364.53</v>
      </c>
      <c r="C5" s="124" t="n">
        <f aca="false">SUMIF(SUA!C:C,"073",SUA!G:G)-(SUMIF(HK!A:A,"261*",HK!C:C)+SUMIF(HK!A:A,"261*",HK!D:D))</f>
        <v>75.31</v>
      </c>
    </row>
    <row r="6" customFormat="false" ht="15" hidden="false" customHeight="false" outlineLevel="0" collapsed="false">
      <c r="A6" s="105" t="s">
        <v>200</v>
      </c>
      <c r="B6" s="123" t="n">
        <f aca="false">SUMIF(SUA!C:C,"030",SUA!F:F)</f>
        <v>0</v>
      </c>
      <c r="C6" s="124" t="n">
        <f aca="false">SUMIF(SUA!C:C,"030",SUA!G:G)</f>
        <v>0</v>
      </c>
    </row>
    <row r="7" customFormat="false" ht="15" hidden="false" customHeight="false" outlineLevel="0" collapsed="false">
      <c r="A7" s="105" t="s">
        <v>201</v>
      </c>
      <c r="B7" s="123" t="n">
        <f aca="false">SUMIF(HK!A:A,"261*",HK!K:K)-SUMIF(HK!A:A,"261*",HK!L:L)</f>
        <v>0</v>
      </c>
      <c r="C7" s="124" t="n">
        <f aca="false">SUMIF(HK!A:A,"261*",HK!C:C)-SUMIF(HK!A:A,"261*",HK!D:D)</f>
        <v>0</v>
      </c>
    </row>
    <row r="8" customFormat="false" ht="15" hidden="false" customHeight="false" outlineLevel="0" collapsed="false">
      <c r="A8" s="111" t="s">
        <v>54</v>
      </c>
      <c r="B8" s="125" t="n">
        <f aca="false">SUM(B4:B7)</f>
        <v>3364.53</v>
      </c>
      <c r="C8" s="100" t="n">
        <f aca="false">SUM(C4:C7)</f>
        <v>75.31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5" min="2" style="0" width="15.2551020408163"/>
    <col collapsed="false" hidden="false" max="6" min="6" style="0" width="20.1122448979592"/>
    <col collapsed="false" hidden="false" max="1025" min="7" style="0" width="9.04591836734694"/>
  </cols>
  <sheetData>
    <row r="1" customFormat="false" ht="15" hidden="false" customHeight="false" outlineLevel="0" collapsed="false">
      <c r="A1" s="4" t="s">
        <v>196</v>
      </c>
    </row>
    <row r="2" customFormat="false" ht="15" hidden="false" customHeight="false" outlineLevel="0" collapsed="false">
      <c r="A2" s="119" t="s">
        <v>65</v>
      </c>
    </row>
    <row r="3" customFormat="false" ht="15" hidden="false" customHeight="true" outlineLevel="0" collapsed="false">
      <c r="A3" s="14" t="s">
        <v>202</v>
      </c>
      <c r="B3" s="14" t="s">
        <v>39</v>
      </c>
      <c r="C3" s="14"/>
      <c r="D3" s="14"/>
      <c r="E3" s="14"/>
    </row>
    <row r="4" customFormat="false" ht="18" hidden="false" customHeight="true" outlineLevel="0" collapsed="false">
      <c r="A4" s="14"/>
      <c r="B4" s="101" t="s">
        <v>62</v>
      </c>
      <c r="C4" s="101" t="s">
        <v>57</v>
      </c>
      <c r="D4" s="101" t="s">
        <v>58</v>
      </c>
      <c r="E4" s="101" t="s">
        <v>60</v>
      </c>
    </row>
    <row r="5" customFormat="false" ht="17.25" hidden="false" customHeight="true" outlineLevel="0" collapsed="false">
      <c r="A5" s="14"/>
      <c r="B5" s="14"/>
      <c r="C5" s="14"/>
      <c r="D5" s="14"/>
      <c r="E5" s="14"/>
    </row>
    <row r="6" customFormat="false" ht="21.75" hidden="false" customHeight="true" outlineLevel="0" collapsed="false">
      <c r="A6" s="9" t="s">
        <v>203</v>
      </c>
      <c r="B6" s="20" t="n">
        <f aca="false">SUMIF(HK!A:A,"251*",HK!C:C)-SUMIF(HK!A:A,"251*",HK!D:D)</f>
        <v>0</v>
      </c>
      <c r="C6" s="24"/>
      <c r="D6" s="24"/>
      <c r="E6" s="115" t="n">
        <f aca="false">SUMIF(HK!A:A,"251*",HK!K:K)-SUMIF(HK!A:A,"251*",HK!L:L)</f>
        <v>0</v>
      </c>
      <c r="F6" s="116"/>
      <c r="G6" s="109"/>
    </row>
    <row r="7" customFormat="false" ht="21.75" hidden="false" customHeight="true" outlineLevel="0" collapsed="false">
      <c r="A7" s="9" t="s">
        <v>204</v>
      </c>
      <c r="B7" s="20" t="n">
        <f aca="false">SUMIF(HK!A:A,"253*",HK!C:C)-SUMIF(HK!A:A,"253*",HK!D:D)</f>
        <v>0</v>
      </c>
      <c r="C7" s="24"/>
      <c r="D7" s="24"/>
      <c r="E7" s="115" t="n">
        <f aca="false">SUMIF(HK!A:A,"253*",HK!K:K)-SUMIF(HK!A:A,"253*",HK!L:L)</f>
        <v>0</v>
      </c>
      <c r="F7" s="116"/>
      <c r="G7" s="109"/>
    </row>
    <row r="8" customFormat="false" ht="21.75" hidden="false" customHeight="true" outlineLevel="0" collapsed="false">
      <c r="A8" s="9" t="s">
        <v>205</v>
      </c>
      <c r="B8" s="20"/>
      <c r="C8" s="24"/>
      <c r="D8" s="24"/>
      <c r="E8" s="115"/>
      <c r="F8" s="116"/>
      <c r="G8" s="116"/>
    </row>
    <row r="9" customFormat="false" ht="21.75" hidden="false" customHeight="true" outlineLevel="0" collapsed="false">
      <c r="A9" s="9" t="s">
        <v>206</v>
      </c>
      <c r="B9" s="20" t="n">
        <f aca="false">SUMIF(HK!A:A,"256*",HK!C:C)-SUMIF(HK!A:A,"256*",HK!D:D)</f>
        <v>0</v>
      </c>
      <c r="C9" s="24"/>
      <c r="D9" s="24"/>
      <c r="E9" s="115" t="n">
        <f aca="false">SUMIF(HK!A:A,"256*",HK!K:K)-SUMIF(HK!A:A,"256*",HK!L:L)</f>
        <v>0</v>
      </c>
      <c r="F9" s="116"/>
      <c r="G9" s="109"/>
    </row>
    <row r="10" customFormat="false" ht="21.75" hidden="false" customHeight="true" outlineLevel="0" collapsed="false">
      <c r="A10" s="9" t="s">
        <v>207</v>
      </c>
      <c r="B10" s="20" t="n">
        <f aca="false">SUMIF(HK!A:A,"257*",HK!C:C)-SUMIF(HK!A:A,"257*",HK!D:D)</f>
        <v>0</v>
      </c>
      <c r="C10" s="24"/>
      <c r="D10" s="24"/>
      <c r="E10" s="115" t="n">
        <f aca="false">SUMIF(HK!A:A,"257*",HK!K:K)-SUMIF(HK!A:A,"257*",HK!L:L)</f>
        <v>0</v>
      </c>
      <c r="F10" s="116"/>
      <c r="G10" s="109"/>
    </row>
    <row r="11" customFormat="false" ht="21.75" hidden="false" customHeight="true" outlineLevel="0" collapsed="false">
      <c r="A11" s="9" t="s">
        <v>208</v>
      </c>
      <c r="B11" s="20" t="n">
        <f aca="false">SUMIF(HK!A:A,"259*",HK!C:C)-SUMIF(HK!A:A,"259*",HK!D:D)</f>
        <v>0</v>
      </c>
      <c r="C11" s="24"/>
      <c r="D11" s="24"/>
      <c r="E11" s="115" t="n">
        <f aca="false">SUMIF(HK!A:A,"259*",HK!K:K)-SUMIF(HK!A:A,"259*",HK!L:L)</f>
        <v>0</v>
      </c>
      <c r="F11" s="116"/>
      <c r="G11" s="109"/>
    </row>
    <row r="12" customFormat="false" ht="21.75" hidden="false" customHeight="true" outlineLevel="0" collapsed="false">
      <c r="A12" s="26" t="s">
        <v>209</v>
      </c>
      <c r="B12" s="97" t="n">
        <f aca="false">SUM(B6:B11)</f>
        <v>0</v>
      </c>
      <c r="C12" s="97" t="n">
        <f aca="false">SUM(C6:C11)</f>
        <v>0</v>
      </c>
      <c r="D12" s="97" t="n">
        <f aca="false">SUM(D6:D11)</f>
        <v>0</v>
      </c>
      <c r="E12" s="100" t="n">
        <f aca="false">SUM(E6:E11)</f>
        <v>0</v>
      </c>
    </row>
  </sheetData>
  <mergeCells count="6">
    <mergeCell ref="A3:A5"/>
    <mergeCell ref="B3:E3"/>
    <mergeCell ref="B4:B5"/>
    <mergeCell ref="C4:C5"/>
    <mergeCell ref="D4:D5"/>
    <mergeCell ref="E4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1938775510204"/>
    <col collapsed="false" hidden="false" max="6" min="2" style="0" width="12.8265306122449"/>
    <col collapsed="false" hidden="false" max="1025" min="7" style="0" width="9.04591836734694"/>
  </cols>
  <sheetData>
    <row r="1" customFormat="false" ht="33.75" hidden="false" customHeight="true" outlineLevel="0" collapsed="false">
      <c r="A1" s="117" t="s">
        <v>210</v>
      </c>
      <c r="B1" s="117"/>
      <c r="C1" s="117"/>
      <c r="D1" s="117"/>
      <c r="E1" s="117"/>
      <c r="F1" s="117"/>
      <c r="G1" s="68"/>
    </row>
    <row r="2" customFormat="false" ht="55.5" hidden="false" customHeight="true" outlineLevel="0" collapsed="false">
      <c r="A2" s="14" t="s">
        <v>211</v>
      </c>
      <c r="B2" s="14" t="s">
        <v>212</v>
      </c>
      <c r="C2" s="14" t="s">
        <v>213</v>
      </c>
      <c r="D2" s="14" t="s">
        <v>214</v>
      </c>
      <c r="E2" s="14" t="s">
        <v>131</v>
      </c>
      <c r="F2" s="14" t="s">
        <v>215</v>
      </c>
    </row>
    <row r="3" customFormat="false" ht="23.25" hidden="false" customHeight="true" outlineLevel="0" collapsed="false">
      <c r="A3" s="126" t="s">
        <v>207</v>
      </c>
      <c r="B3" s="20" t="n">
        <f aca="false">SUMIF(SUAM!C:C,"069",SUAM!E:E)</f>
        <v>0</v>
      </c>
      <c r="C3" s="127"/>
      <c r="D3" s="127"/>
      <c r="E3" s="127"/>
      <c r="F3" s="128" t="n">
        <f aca="false">SUMIF(SUA!C:C,"069",SUA!E:E)</f>
        <v>0</v>
      </c>
      <c r="G3" s="116"/>
      <c r="H3" s="109"/>
      <c r="J3" s="38"/>
    </row>
    <row r="4" customFormat="false" ht="23.25" hidden="false" customHeight="true" outlineLevel="0" collapsed="false">
      <c r="A4" s="9" t="s">
        <v>208</v>
      </c>
      <c r="B4" s="20" t="n">
        <f aca="false">SUMIF(SUAM!C:C,"070",SUAM!E:E)</f>
        <v>0</v>
      </c>
      <c r="C4" s="127"/>
      <c r="D4" s="127"/>
      <c r="E4" s="127"/>
      <c r="F4" s="128" t="n">
        <f aca="false">SUMIF(SUA!C:C,"070",SUA!E:E)</f>
        <v>0</v>
      </c>
      <c r="G4" s="116"/>
      <c r="H4" s="109"/>
      <c r="J4" s="38"/>
    </row>
    <row r="5" customFormat="false" ht="23.25" hidden="false" customHeight="true" outlineLevel="0" collapsed="false">
      <c r="A5" s="26" t="s">
        <v>209</v>
      </c>
      <c r="B5" s="129" t="n">
        <f aca="false">SUM(B3:B4)</f>
        <v>0</v>
      </c>
      <c r="C5" s="129" t="n">
        <f aca="false">SUM(C3:C4)</f>
        <v>0</v>
      </c>
      <c r="D5" s="129" t="n">
        <f aca="false">SUM(D3:D4)</f>
        <v>0</v>
      </c>
      <c r="E5" s="129" t="n">
        <f aca="false">SUM(E3:E4)</f>
        <v>0</v>
      </c>
      <c r="F5" s="130" t="n">
        <f aca="false">SUM(B5:E5)</f>
        <v>0</v>
      </c>
    </row>
  </sheetData>
  <mergeCells count="1">
    <mergeCell ref="A1:F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31.5" hidden="false" customHeight="true" outlineLevel="0" collapsed="false">
      <c r="A1" s="117" t="s">
        <v>216</v>
      </c>
      <c r="B1" s="117"/>
      <c r="C1" s="68"/>
    </row>
    <row r="2" customFormat="false" ht="15" hidden="false" customHeight="false" outlineLevel="0" collapsed="false">
      <c r="A2" s="131" t="s">
        <v>179</v>
      </c>
      <c r="B2" s="132" t="s">
        <v>67</v>
      </c>
    </row>
    <row r="3" customFormat="false" ht="15" hidden="false" customHeight="false" outlineLevel="0" collapsed="false">
      <c r="A3" s="7" t="s">
        <v>217</v>
      </c>
      <c r="B3" s="133"/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5.7857142857143"/>
    <col collapsed="false" hidden="false" max="4" min="2" style="0" width="19.8418367346939"/>
    <col collapsed="false" hidden="false" max="1025" min="5" style="0" width="9.04591836734694"/>
  </cols>
  <sheetData>
    <row r="1" s="68" customFormat="true" ht="36.75" hidden="false" customHeight="true" outlineLevel="0" collapsed="false">
      <c r="A1" s="117" t="s">
        <v>218</v>
      </c>
      <c r="B1" s="117"/>
      <c r="C1" s="117"/>
      <c r="D1" s="117"/>
    </row>
    <row r="2" customFormat="false" ht="44.25" hidden="false" customHeight="true" outlineLevel="0" collapsed="false">
      <c r="A2" s="134" t="s">
        <v>211</v>
      </c>
      <c r="B2" s="92" t="s">
        <v>219</v>
      </c>
      <c r="C2" s="92" t="s">
        <v>220</v>
      </c>
      <c r="D2" s="92" t="s">
        <v>221</v>
      </c>
    </row>
    <row r="3" customFormat="false" ht="15" hidden="false" customHeight="false" outlineLevel="0" collapsed="false">
      <c r="A3" s="126" t="s">
        <v>203</v>
      </c>
      <c r="B3" s="135"/>
      <c r="C3" s="135"/>
      <c r="D3" s="136"/>
    </row>
    <row r="4" customFormat="false" ht="15" hidden="false" customHeight="false" outlineLevel="0" collapsed="false">
      <c r="A4" s="126" t="s">
        <v>204</v>
      </c>
      <c r="B4" s="135"/>
      <c r="C4" s="135"/>
      <c r="D4" s="136"/>
    </row>
    <row r="5" customFormat="false" ht="15" hidden="false" customHeight="false" outlineLevel="0" collapsed="false">
      <c r="A5" s="126" t="s">
        <v>222</v>
      </c>
      <c r="B5" s="135"/>
      <c r="C5" s="135"/>
      <c r="D5" s="136"/>
    </row>
    <row r="6" customFormat="false" ht="15" hidden="false" customHeight="false" outlineLevel="0" collapsed="false">
      <c r="A6" s="126" t="s">
        <v>207</v>
      </c>
      <c r="B6" s="135"/>
      <c r="C6" s="135"/>
      <c r="D6" s="136"/>
    </row>
    <row r="7" customFormat="false" ht="26.25" hidden="false" customHeight="true" outlineLevel="0" collapsed="false">
      <c r="A7" s="88" t="s">
        <v>209</v>
      </c>
      <c r="B7" s="137"/>
      <c r="C7" s="137"/>
      <c r="D7" s="138"/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4.1734693877551"/>
    <col collapsed="false" hidden="false" max="7" min="2" style="0" width="11.744897959183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223</v>
      </c>
    </row>
    <row r="2" customFormat="false" ht="36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224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6.5" hidden="false" customHeight="true" outlineLevel="0" collapsed="false">
      <c r="A5" s="126" t="s">
        <v>229</v>
      </c>
      <c r="B5" s="135"/>
      <c r="C5" s="135"/>
      <c r="D5" s="135"/>
      <c r="E5" s="135"/>
      <c r="F5" s="135"/>
      <c r="G5" s="136"/>
    </row>
    <row r="6" customFormat="false" ht="15" hidden="false" customHeight="false" outlineLevel="0" collapsed="false">
      <c r="A6" s="126" t="s">
        <v>230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B2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40.5"/>
    <col collapsed="false" hidden="false" max="2" min="2" style="0" width="44.8163265306122"/>
    <col collapsed="false" hidden="false" max="7" min="3" style="0" width="11.7448979591837"/>
    <col collapsed="false" hidden="false" max="1025" min="8" style="0" width="9.04591836734694"/>
  </cols>
  <sheetData>
    <row r="1" customFormat="false" ht="16.5" hidden="false" customHeight="true" outlineLevel="0" collapsed="false">
      <c r="A1" s="140" t="s">
        <v>231</v>
      </c>
      <c r="B1" s="140"/>
    </row>
    <row r="2" customFormat="false" ht="15" hidden="false" customHeight="false" outlineLevel="0" collapsed="false">
      <c r="A2" s="71" t="s">
        <v>45</v>
      </c>
      <c r="B2" s="71"/>
    </row>
    <row r="3" customFormat="false" ht="15" hidden="false" customHeight="false" outlineLevel="0" collapsed="false">
      <c r="A3" s="134" t="s">
        <v>179</v>
      </c>
      <c r="B3" s="141" t="s">
        <v>40</v>
      </c>
    </row>
    <row r="4" customFormat="false" ht="15" hidden="false" customHeight="false" outlineLevel="0" collapsed="false">
      <c r="A4" s="139" t="s">
        <v>232</v>
      </c>
      <c r="B4" s="142" t="n">
        <f aca="false">IF(SUMIF(SUP!C:C,"100",SUP!E:E)&gt; 0,SUMIF(SUP!C:C,"100",SUP!E:E), 0)</f>
        <v>0</v>
      </c>
    </row>
    <row r="5" customFormat="false" ht="15" hidden="false" customHeight="false" outlineLevel="0" collapsed="false">
      <c r="A5" s="139" t="s">
        <v>233</v>
      </c>
      <c r="B5" s="143" t="s">
        <v>39</v>
      </c>
    </row>
    <row r="6" customFormat="false" ht="15" hidden="false" customHeight="false" outlineLevel="0" collapsed="false">
      <c r="A6" s="126" t="s">
        <v>234</v>
      </c>
      <c r="B6" s="144"/>
    </row>
    <row r="7" customFormat="false" ht="15" hidden="false" customHeight="false" outlineLevel="0" collapsed="false">
      <c r="A7" s="126" t="s">
        <v>235</v>
      </c>
      <c r="B7" s="144"/>
    </row>
    <row r="8" customFormat="false" ht="15" hidden="false" customHeight="false" outlineLevel="0" collapsed="false">
      <c r="A8" s="126" t="s">
        <v>236</v>
      </c>
      <c r="B8" s="144"/>
    </row>
    <row r="9" customFormat="false" ht="15" hidden="false" customHeight="false" outlineLevel="0" collapsed="false">
      <c r="A9" s="126" t="s">
        <v>237</v>
      </c>
      <c r="B9" s="144"/>
    </row>
    <row r="10" customFormat="false" ht="15" hidden="false" customHeight="false" outlineLevel="0" collapsed="false">
      <c r="A10" s="126" t="s">
        <v>238</v>
      </c>
      <c r="B10" s="144"/>
    </row>
    <row r="11" customFormat="false" ht="15" hidden="false" customHeight="false" outlineLevel="0" collapsed="false">
      <c r="A11" s="126" t="s">
        <v>239</v>
      </c>
      <c r="B11" s="144"/>
    </row>
    <row r="12" customFormat="false" ht="15" hidden="false" customHeight="false" outlineLevel="0" collapsed="false">
      <c r="A12" s="126" t="s">
        <v>240</v>
      </c>
      <c r="B12" s="144"/>
    </row>
    <row r="13" customFormat="false" ht="15" hidden="false" customHeight="false" outlineLevel="0" collapsed="false">
      <c r="A13" s="126" t="s">
        <v>241</v>
      </c>
      <c r="B13" s="144"/>
    </row>
    <row r="14" customFormat="false" ht="15" hidden="false" customHeight="false" outlineLevel="0" collapsed="false">
      <c r="A14" s="139" t="s">
        <v>54</v>
      </c>
      <c r="B14" s="145" t="n">
        <f aca="false">SUM(B6:B13)</f>
        <v>0</v>
      </c>
    </row>
    <row r="15" customFormat="false" ht="15" hidden="false" customHeight="false" outlineLevel="0" collapsed="false">
      <c r="A15" s="71"/>
      <c r="B15" s="44"/>
    </row>
    <row r="16" customFormat="false" ht="15" hidden="false" customHeight="false" outlineLevel="0" collapsed="false">
      <c r="A16" s="71" t="s">
        <v>65</v>
      </c>
      <c r="B16" s="44"/>
    </row>
    <row r="17" customFormat="false" ht="15" hidden="false" customHeight="false" outlineLevel="0" collapsed="false">
      <c r="A17" s="134" t="s">
        <v>179</v>
      </c>
      <c r="B17" s="146" t="s">
        <v>40</v>
      </c>
    </row>
    <row r="18" customFormat="false" ht="15" hidden="false" customHeight="false" outlineLevel="0" collapsed="false">
      <c r="A18" s="139" t="s">
        <v>242</v>
      </c>
      <c r="B18" s="142" t="n">
        <f aca="false">IF(SUMIF(SUP!C:C,"100",SUP!E:E)&gt; 0,0,SUMIF(SUP!C:C,"100",SUP!E:E))</f>
        <v>0</v>
      </c>
    </row>
    <row r="19" customFormat="false" ht="15" hidden="false" customHeight="false" outlineLevel="0" collapsed="false">
      <c r="A19" s="139" t="s">
        <v>243</v>
      </c>
      <c r="B19" s="143" t="s">
        <v>39</v>
      </c>
    </row>
    <row r="20" customFormat="false" ht="15" hidden="false" customHeight="false" outlineLevel="0" collapsed="false">
      <c r="A20" s="126" t="s">
        <v>244</v>
      </c>
      <c r="B20" s="144"/>
    </row>
    <row r="21" customFormat="false" ht="15" hidden="false" customHeight="false" outlineLevel="0" collapsed="false">
      <c r="A21" s="126" t="s">
        <v>245</v>
      </c>
      <c r="B21" s="136"/>
    </row>
    <row r="22" customFormat="false" ht="15" hidden="false" customHeight="false" outlineLevel="0" collapsed="false">
      <c r="A22" s="126" t="s">
        <v>246</v>
      </c>
      <c r="B22" s="136"/>
    </row>
    <row r="23" customFormat="false" ht="15" hidden="false" customHeight="false" outlineLevel="0" collapsed="false">
      <c r="A23" s="126" t="s">
        <v>247</v>
      </c>
      <c r="B23" s="136"/>
    </row>
    <row r="24" customFormat="false" ht="15" hidden="false" customHeight="false" outlineLevel="0" collapsed="false">
      <c r="A24" s="126" t="s">
        <v>248</v>
      </c>
      <c r="B24" s="136"/>
    </row>
    <row r="25" customFormat="false" ht="15" hidden="false" customHeight="false" outlineLevel="0" collapsed="false">
      <c r="A25" s="126" t="s">
        <v>241</v>
      </c>
      <c r="B25" s="136"/>
    </row>
    <row r="26" customFormat="false" ht="15" hidden="false" customHeight="false" outlineLevel="0" collapsed="false">
      <c r="A26" s="139" t="s">
        <v>249</v>
      </c>
      <c r="B26" s="138" t="n">
        <f aca="false">SUM(B20:B25)</f>
        <v>0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35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0.3826530612245"/>
    <col collapsed="false" hidden="false" max="2" min="2" style="0" width="15.9285714285714"/>
    <col collapsed="false" hidden="false" max="5" min="3" style="0" width="12.9591836734694"/>
    <col collapsed="false" hidden="false" max="6" min="6" style="0" width="15.9285714285714"/>
    <col collapsed="false" hidden="false" max="7" min="7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147" t="s">
        <v>250</v>
      </c>
      <c r="B1" s="71"/>
      <c r="C1" s="71"/>
      <c r="D1" s="71"/>
      <c r="E1" s="71"/>
      <c r="F1" s="71"/>
    </row>
    <row r="2" customFormat="false" ht="15" hidden="false" customHeight="false" outlineLevel="0" collapsed="false">
      <c r="A2" s="71" t="s">
        <v>45</v>
      </c>
      <c r="B2" s="71"/>
      <c r="C2" s="71"/>
      <c r="D2" s="71"/>
      <c r="E2" s="71"/>
      <c r="F2" s="71"/>
    </row>
    <row r="3" customFormat="false" ht="15" hidden="false" customHeight="false" outlineLevel="0" collapsed="false">
      <c r="A3" s="134" t="s">
        <v>179</v>
      </c>
      <c r="B3" s="134" t="s">
        <v>39</v>
      </c>
      <c r="C3" s="134"/>
      <c r="D3" s="134"/>
      <c r="E3" s="134"/>
      <c r="F3" s="134"/>
    </row>
    <row r="4" s="68" customFormat="true" ht="33" hidden="false" customHeight="true" outlineLevel="0" collapsed="false">
      <c r="A4" s="134"/>
      <c r="B4" s="102" t="s">
        <v>62</v>
      </c>
      <c r="C4" s="102" t="s">
        <v>251</v>
      </c>
      <c r="D4" s="148" t="s">
        <v>252</v>
      </c>
      <c r="E4" s="101" t="s">
        <v>253</v>
      </c>
      <c r="F4" s="102" t="s">
        <v>60</v>
      </c>
    </row>
    <row r="5" customFormat="false" ht="21" hidden="false" customHeight="true" outlineLevel="0" collapsed="false">
      <c r="A5" s="88" t="s">
        <v>254</v>
      </c>
      <c r="B5" s="149" t="n">
        <f aca="false">SUMIF(HK!A:A,"459*",HK!D:D)-SUMIF(HK!A:A,"459*",HK!C:C)</f>
        <v>0</v>
      </c>
      <c r="C5" s="150" t="n">
        <f aca="false">SUM(C6:C10)</f>
        <v>0</v>
      </c>
      <c r="D5" s="150" t="n">
        <f aca="false">SUM(D6:D10)</f>
        <v>0</v>
      </c>
      <c r="E5" s="150" t="n">
        <f aca="false">SUM(E6:E10)</f>
        <v>0</v>
      </c>
      <c r="F5" s="151" t="n">
        <f aca="false">SUMIF(HK!A:A,"459*",HK!L:L)-SUMIF(HK!A:A,"459*",HK!K:K)</f>
        <v>0</v>
      </c>
      <c r="G5" s="116"/>
      <c r="H5" s="109"/>
      <c r="I5" s="116"/>
    </row>
    <row r="6" customFormat="false" ht="21" hidden="false" customHeight="true" outlineLevel="0" collapsed="false">
      <c r="A6" s="152"/>
      <c r="B6" s="153"/>
      <c r="C6" s="127"/>
      <c r="D6" s="154"/>
      <c r="E6" s="154"/>
      <c r="F6" s="155" t="n">
        <f aca="false">SUM(B6:E6)</f>
        <v>0</v>
      </c>
      <c r="G6" s="116"/>
      <c r="H6" s="116"/>
      <c r="I6" s="116"/>
    </row>
    <row r="7" customFormat="false" ht="21" hidden="false" customHeight="true" outlineLevel="0" collapsed="false">
      <c r="A7" s="152"/>
      <c r="B7" s="153"/>
      <c r="C7" s="127"/>
      <c r="D7" s="156"/>
      <c r="E7" s="156"/>
      <c r="F7" s="155" t="n">
        <f aca="false">SUM(B7:E7)</f>
        <v>0</v>
      </c>
      <c r="G7" s="116"/>
      <c r="H7" s="116"/>
      <c r="I7" s="116"/>
    </row>
    <row r="8" customFormat="false" ht="21" hidden="false" customHeight="true" outlineLevel="0" collapsed="false">
      <c r="A8" s="152"/>
      <c r="B8" s="153"/>
      <c r="C8" s="127"/>
      <c r="D8" s="156"/>
      <c r="E8" s="156"/>
      <c r="F8" s="155" t="n">
        <f aca="false">SUM(B8:E8)</f>
        <v>0</v>
      </c>
      <c r="G8" s="116"/>
      <c r="H8" s="116"/>
      <c r="I8" s="116"/>
    </row>
    <row r="9" customFormat="false" ht="21" hidden="false" customHeight="true" outlineLevel="0" collapsed="false">
      <c r="A9" s="152"/>
      <c r="B9" s="153"/>
      <c r="C9" s="127"/>
      <c r="D9" s="156"/>
      <c r="E9" s="156"/>
      <c r="F9" s="155" t="n">
        <f aca="false">SUM(B9:E9)</f>
        <v>0</v>
      </c>
      <c r="G9" s="116"/>
      <c r="H9" s="116"/>
      <c r="I9" s="116"/>
    </row>
    <row r="10" customFormat="false" ht="21" hidden="false" customHeight="true" outlineLevel="0" collapsed="false">
      <c r="A10" s="157"/>
      <c r="B10" s="158"/>
      <c r="C10" s="159"/>
      <c r="D10" s="160"/>
      <c r="E10" s="160"/>
      <c r="F10" s="161" t="n">
        <f aca="false">SUM(B10:E10)</f>
        <v>0</v>
      </c>
      <c r="G10" s="116"/>
      <c r="H10" s="116"/>
      <c r="I10" s="116"/>
    </row>
    <row r="11" customFormat="false" ht="21" hidden="false" customHeight="true" outlineLevel="0" collapsed="false">
      <c r="A11" s="88" t="s">
        <v>255</v>
      </c>
      <c r="B11" s="162" t="n">
        <f aca="false">SUMIF(HK!A:A,"323*",HK!D:D)-SUMIF(HK!A:A,"323*",HK!C:C)</f>
        <v>0</v>
      </c>
      <c r="C11" s="159" t="n">
        <f aca="false">SUM(C12:C16)</f>
        <v>0</v>
      </c>
      <c r="D11" s="159" t="n">
        <f aca="false">SUM(D12:D16)</f>
        <v>0</v>
      </c>
      <c r="E11" s="159" t="n">
        <f aca="false">SUM(E12:E16)</f>
        <v>0</v>
      </c>
      <c r="F11" s="163" t="n">
        <f aca="false">SUMIF(HK!A:A,"323*",HK!L:L)-SUMIF(HK!A:A,"323*",HK!K:K)</f>
        <v>0</v>
      </c>
      <c r="G11" s="116"/>
      <c r="H11" s="109"/>
      <c r="I11" s="116"/>
    </row>
    <row r="12" customFormat="false" ht="21" hidden="false" customHeight="true" outlineLevel="0" collapsed="false">
      <c r="A12" s="152"/>
      <c r="B12" s="153"/>
      <c r="C12" s="127"/>
      <c r="D12" s="154"/>
      <c r="E12" s="154"/>
      <c r="F12" s="155" t="n">
        <f aca="false">SUM(B12:E12)</f>
        <v>0</v>
      </c>
      <c r="G12" s="116"/>
      <c r="H12" s="116"/>
      <c r="I12" s="116"/>
    </row>
    <row r="13" customFormat="false" ht="21" hidden="false" customHeight="true" outlineLevel="0" collapsed="false">
      <c r="A13" s="152"/>
      <c r="B13" s="164"/>
      <c r="C13" s="135"/>
      <c r="D13" s="165"/>
      <c r="E13" s="165"/>
      <c r="F13" s="166" t="n">
        <f aca="false">SUM(B13:E13)</f>
        <v>0</v>
      </c>
    </row>
    <row r="14" customFormat="false" ht="21" hidden="false" customHeight="true" outlineLevel="0" collapsed="false">
      <c r="A14" s="152"/>
      <c r="B14" s="164"/>
      <c r="C14" s="135"/>
      <c r="D14" s="165"/>
      <c r="E14" s="165"/>
      <c r="F14" s="166" t="n">
        <f aca="false">SUM(B14:E14)</f>
        <v>0</v>
      </c>
    </row>
    <row r="15" customFormat="false" ht="21" hidden="false" customHeight="true" outlineLevel="0" collapsed="false">
      <c r="A15" s="152"/>
      <c r="B15" s="164"/>
      <c r="C15" s="135"/>
      <c r="D15" s="165"/>
      <c r="E15" s="165"/>
      <c r="F15" s="166" t="n">
        <f aca="false">SUM(B15:E15)</f>
        <v>0</v>
      </c>
    </row>
    <row r="16" customFormat="false" ht="21" hidden="false" customHeight="true" outlineLevel="0" collapsed="false">
      <c r="A16" s="152"/>
      <c r="B16" s="164"/>
      <c r="C16" s="135"/>
      <c r="D16" s="165"/>
      <c r="E16" s="165"/>
      <c r="F16" s="166" t="n">
        <f aca="false">SUM(B16:E16)</f>
        <v>0</v>
      </c>
    </row>
    <row r="17" customFormat="false" ht="21" hidden="false" customHeight="true" outlineLevel="0" collapsed="false">
      <c r="A17" s="157"/>
      <c r="B17" s="167"/>
      <c r="C17" s="129"/>
      <c r="D17" s="168"/>
      <c r="E17" s="168"/>
      <c r="F17" s="169" t="n">
        <f aca="false">SUM(B17:E17)</f>
        <v>0</v>
      </c>
    </row>
    <row r="18" customFormat="false" ht="15" hidden="false" customHeight="false" outlineLevel="0" collapsed="false">
      <c r="A18" s="68"/>
      <c r="B18" s="68"/>
      <c r="C18" s="68"/>
      <c r="D18" s="68"/>
      <c r="E18" s="68"/>
      <c r="F18" s="68"/>
    </row>
    <row r="19" customFormat="false" ht="15" hidden="false" customHeight="false" outlineLevel="0" collapsed="false">
      <c r="A19" s="13"/>
    </row>
    <row r="20" customFormat="false" ht="15" hidden="false" customHeight="false" outlineLevel="0" collapsed="false">
      <c r="A20" s="71" t="s">
        <v>65</v>
      </c>
      <c r="B20" s="71"/>
      <c r="C20" s="71"/>
      <c r="D20" s="71"/>
      <c r="E20" s="71"/>
      <c r="F20" s="71"/>
    </row>
    <row r="21" customFormat="false" ht="15" hidden="false" customHeight="false" outlineLevel="0" collapsed="false">
      <c r="A21" s="134" t="s">
        <v>179</v>
      </c>
      <c r="B21" s="134" t="s">
        <v>40</v>
      </c>
      <c r="C21" s="134"/>
      <c r="D21" s="134"/>
      <c r="E21" s="134"/>
      <c r="F21" s="134"/>
    </row>
    <row r="22" s="68" customFormat="true" ht="15" hidden="false" customHeight="false" outlineLevel="0" collapsed="false">
      <c r="A22" s="134"/>
      <c r="B22" s="102" t="s">
        <v>62</v>
      </c>
      <c r="C22" s="102" t="s">
        <v>251</v>
      </c>
      <c r="D22" s="148" t="s">
        <v>252</v>
      </c>
      <c r="E22" s="101" t="s">
        <v>253</v>
      </c>
      <c r="F22" s="102" t="s">
        <v>60</v>
      </c>
    </row>
    <row r="23" customFormat="false" ht="21" hidden="false" customHeight="true" outlineLevel="0" collapsed="false">
      <c r="A23" s="157" t="s">
        <v>254</v>
      </c>
      <c r="B23" s="149" t="n">
        <f aca="false">SUMIF(HKM!A:A,"459*",HKM!D:D)-SUMIF(HKM!A:A,"459*",HKM!C:C)</f>
        <v>0</v>
      </c>
      <c r="C23" s="150" t="n">
        <f aca="false">SUM(C24:C28)</f>
        <v>0</v>
      </c>
      <c r="D23" s="150" t="n">
        <f aca="false">SUM(D24:D28)</f>
        <v>0</v>
      </c>
      <c r="E23" s="150" t="n">
        <f aca="false">SUM(E24:E28)</f>
        <v>0</v>
      </c>
      <c r="F23" s="151" t="n">
        <f aca="false">SUMIF(HKM!A:A,"459*",HKM!L:L)-SUMIF(HKM!A:A,"459*",HKM!K:K)</f>
        <v>0</v>
      </c>
      <c r="G23" s="116"/>
      <c r="H23" s="109"/>
      <c r="I23" s="116"/>
    </row>
    <row r="24" customFormat="false" ht="21" hidden="false" customHeight="true" outlineLevel="0" collapsed="false">
      <c r="A24" s="152"/>
      <c r="B24" s="153"/>
      <c r="C24" s="127"/>
      <c r="D24" s="154"/>
      <c r="E24" s="154"/>
      <c r="F24" s="155" t="n">
        <f aca="false">SUM(B24:E24)</f>
        <v>0</v>
      </c>
      <c r="G24" s="116"/>
      <c r="H24" s="116"/>
      <c r="I24" s="116"/>
    </row>
    <row r="25" customFormat="false" ht="21" hidden="false" customHeight="true" outlineLevel="0" collapsed="false">
      <c r="A25" s="152"/>
      <c r="B25" s="153"/>
      <c r="C25" s="127"/>
      <c r="D25" s="156"/>
      <c r="E25" s="156"/>
      <c r="F25" s="155" t="n">
        <f aca="false">SUM(B25:E25)</f>
        <v>0</v>
      </c>
      <c r="G25" s="116"/>
      <c r="H25" s="116"/>
      <c r="I25" s="116"/>
    </row>
    <row r="26" customFormat="false" ht="21" hidden="false" customHeight="true" outlineLevel="0" collapsed="false">
      <c r="A26" s="152"/>
      <c r="B26" s="153"/>
      <c r="C26" s="127"/>
      <c r="D26" s="156"/>
      <c r="E26" s="156"/>
      <c r="F26" s="155" t="n">
        <f aca="false">SUM(B26:E26)</f>
        <v>0</v>
      </c>
      <c r="G26" s="116"/>
      <c r="H26" s="116"/>
      <c r="I26" s="116"/>
    </row>
    <row r="27" customFormat="false" ht="21" hidden="false" customHeight="true" outlineLevel="0" collapsed="false">
      <c r="A27" s="152"/>
      <c r="B27" s="153"/>
      <c r="C27" s="127"/>
      <c r="D27" s="156"/>
      <c r="E27" s="156"/>
      <c r="F27" s="155" t="n">
        <f aca="false">SUM(B27:E27)</f>
        <v>0</v>
      </c>
      <c r="G27" s="116"/>
      <c r="H27" s="116"/>
      <c r="I27" s="116"/>
    </row>
    <row r="28" customFormat="false" ht="21" hidden="false" customHeight="true" outlineLevel="0" collapsed="false">
      <c r="A28" s="157"/>
      <c r="B28" s="158"/>
      <c r="C28" s="159"/>
      <c r="D28" s="160"/>
      <c r="E28" s="160"/>
      <c r="F28" s="161" t="n">
        <f aca="false">SUM(B28:E28)</f>
        <v>0</v>
      </c>
      <c r="G28" s="116"/>
      <c r="H28" s="116"/>
      <c r="I28" s="116"/>
    </row>
    <row r="29" customFormat="false" ht="21" hidden="false" customHeight="true" outlineLevel="0" collapsed="false">
      <c r="A29" s="157" t="s">
        <v>255</v>
      </c>
      <c r="B29" s="162" t="n">
        <f aca="false">SUMIF(HKM!A:A,"323*",HKM!D:D)-SUMIF(HKM!A:A,"323*",HKM!C:C)</f>
        <v>0</v>
      </c>
      <c r="C29" s="159" t="n">
        <f aca="false">SUM(C30:C34)</f>
        <v>0</v>
      </c>
      <c r="D29" s="159" t="n">
        <f aca="false">SUM(D30:D34)</f>
        <v>0</v>
      </c>
      <c r="E29" s="159" t="n">
        <f aca="false">SUM(E30:E34)</f>
        <v>0</v>
      </c>
      <c r="F29" s="163" t="n">
        <f aca="false">SUMIF(HKM!A:A,"323*",HKM!L:L)-SUMIF(HKM!A:A,"323*",HKM!K:K)</f>
        <v>0</v>
      </c>
      <c r="G29" s="116"/>
      <c r="H29" s="109"/>
      <c r="I29" s="116"/>
    </row>
    <row r="30" customFormat="false" ht="21" hidden="false" customHeight="true" outlineLevel="0" collapsed="false">
      <c r="A30" s="152"/>
      <c r="B30" s="153"/>
      <c r="C30" s="127"/>
      <c r="D30" s="154"/>
      <c r="E30" s="154"/>
      <c r="F30" s="155" t="n">
        <f aca="false">SUM(B30:E30)</f>
        <v>0</v>
      </c>
      <c r="G30" s="116"/>
      <c r="H30" s="116"/>
      <c r="I30" s="116"/>
    </row>
    <row r="31" customFormat="false" ht="21" hidden="false" customHeight="true" outlineLevel="0" collapsed="false">
      <c r="A31" s="152"/>
      <c r="B31" s="164"/>
      <c r="C31" s="135"/>
      <c r="D31" s="165"/>
      <c r="E31" s="165"/>
      <c r="F31" s="166" t="n">
        <f aca="false">SUM(B31:E31)</f>
        <v>0</v>
      </c>
    </row>
    <row r="32" customFormat="false" ht="21" hidden="false" customHeight="true" outlineLevel="0" collapsed="false">
      <c r="A32" s="152"/>
      <c r="B32" s="164"/>
      <c r="C32" s="135"/>
      <c r="D32" s="165"/>
      <c r="E32" s="165"/>
      <c r="F32" s="166" t="n">
        <f aca="false">SUM(B32:E32)</f>
        <v>0</v>
      </c>
    </row>
    <row r="33" customFormat="false" ht="21" hidden="false" customHeight="true" outlineLevel="0" collapsed="false">
      <c r="A33" s="152"/>
      <c r="B33" s="164"/>
      <c r="C33" s="135"/>
      <c r="D33" s="165"/>
      <c r="E33" s="165"/>
      <c r="F33" s="166" t="n">
        <f aca="false">SUM(B33:E33)</f>
        <v>0</v>
      </c>
    </row>
    <row r="34" customFormat="false" ht="21" hidden="false" customHeight="true" outlineLevel="0" collapsed="false">
      <c r="A34" s="152"/>
      <c r="B34" s="164"/>
      <c r="C34" s="135"/>
      <c r="D34" s="165"/>
      <c r="E34" s="165"/>
      <c r="F34" s="166" t="n">
        <f aca="false">SUM(B34:E34)</f>
        <v>0</v>
      </c>
    </row>
    <row r="35" customFormat="false" ht="21" hidden="false" customHeight="true" outlineLevel="0" collapsed="false">
      <c r="A35" s="157"/>
      <c r="B35" s="167"/>
      <c r="C35" s="129"/>
      <c r="D35" s="168"/>
      <c r="E35" s="168"/>
      <c r="F35" s="169" t="n">
        <f aca="false">SUM(B35:E35)</f>
        <v>0</v>
      </c>
    </row>
  </sheetData>
  <mergeCells count="4">
    <mergeCell ref="A3:A4"/>
    <mergeCell ref="B3:F3"/>
    <mergeCell ref="A21:A22"/>
    <mergeCell ref="B21:F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3" min="2" style="0" width="26.8622448979592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256</v>
      </c>
    </row>
    <row r="2" customFormat="false" ht="26.25" hidden="false" customHeight="true" outlineLevel="0" collapsed="false">
      <c r="A2" s="134" t="s">
        <v>179</v>
      </c>
      <c r="B2" s="92" t="s">
        <v>39</v>
      </c>
      <c r="C2" s="92" t="s">
        <v>40</v>
      </c>
    </row>
    <row r="3" customFormat="false" ht="26.25" hidden="false" customHeight="true" outlineLevel="0" collapsed="false">
      <c r="A3" s="26" t="s">
        <v>257</v>
      </c>
      <c r="B3" s="170"/>
      <c r="C3" s="171"/>
    </row>
    <row r="4" customFormat="false" ht="26.25" hidden="false" customHeight="true" outlineLevel="0" collapsed="false">
      <c r="A4" s="9" t="s">
        <v>258</v>
      </c>
      <c r="B4" s="172"/>
      <c r="C4" s="173"/>
    </row>
    <row r="5" customFormat="false" ht="31.5" hidden="false" customHeight="true" outlineLevel="0" collapsed="false">
      <c r="A5" s="9" t="s">
        <v>259</v>
      </c>
      <c r="B5" s="170"/>
      <c r="C5" s="171"/>
    </row>
    <row r="6" customFormat="false" ht="20.25" hidden="false" customHeight="true" outlineLevel="0" collapsed="false">
      <c r="A6" s="19" t="s">
        <v>260</v>
      </c>
      <c r="B6" s="170"/>
      <c r="C6" s="171"/>
    </row>
    <row r="7" customFormat="false" ht="26.25" hidden="false" customHeight="true" outlineLevel="0" collapsed="false">
      <c r="A7" s="9" t="s">
        <v>261</v>
      </c>
      <c r="B7" s="164"/>
      <c r="C7" s="136"/>
    </row>
    <row r="8" customFormat="false" ht="27.75" hidden="false" customHeight="true" outlineLevel="0" collapsed="false">
      <c r="A8" s="9" t="s">
        <v>262</v>
      </c>
      <c r="B8" s="164"/>
      <c r="C8" s="136"/>
    </row>
    <row r="9" customFormat="false" ht="20.2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E20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4030612244898"/>
    <col collapsed="false" hidden="false" max="3" min="2" style="0" width="28.8877551020408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s="68" customFormat="true" ht="40.5" hidden="false" customHeight="true" outlineLevel="0" collapsed="false">
      <c r="A1" s="117" t="s">
        <v>263</v>
      </c>
      <c r="B1" s="117"/>
      <c r="C1" s="117"/>
    </row>
    <row r="2" customFormat="false" ht="15" hidden="false" customHeight="false" outlineLevel="0" collapsed="false">
      <c r="A2" s="13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19" t="s">
        <v>264</v>
      </c>
      <c r="B3" s="135"/>
      <c r="C3" s="136"/>
    </row>
    <row r="4" customFormat="false" ht="23.25" hidden="false" customHeight="true" outlineLevel="0" collapsed="false">
      <c r="A4" s="9" t="s">
        <v>265</v>
      </c>
      <c r="B4" s="135"/>
      <c r="C4" s="136"/>
    </row>
    <row r="5" customFormat="false" ht="23.25" hidden="false" customHeight="true" outlineLevel="0" collapsed="false">
      <c r="A5" s="9" t="s">
        <v>266</v>
      </c>
      <c r="B5" s="135"/>
      <c r="C5" s="136"/>
    </row>
    <row r="6" customFormat="false" ht="15" hidden="false" customHeight="false" outlineLevel="0" collapsed="false">
      <c r="A6" s="19" t="s">
        <v>267</v>
      </c>
      <c r="B6" s="135"/>
      <c r="C6" s="136"/>
    </row>
    <row r="7" customFormat="false" ht="23.25" hidden="false" customHeight="true" outlineLevel="0" collapsed="false">
      <c r="A7" s="9" t="s">
        <v>265</v>
      </c>
      <c r="B7" s="135"/>
      <c r="C7" s="136"/>
    </row>
    <row r="8" customFormat="false" ht="23.25" hidden="false" customHeight="true" outlineLevel="0" collapsed="false">
      <c r="A8" s="9" t="s">
        <v>266</v>
      </c>
      <c r="B8" s="135"/>
      <c r="C8" s="136"/>
    </row>
    <row r="9" customFormat="false" ht="23.25" hidden="false" customHeight="true" outlineLevel="0" collapsed="false">
      <c r="A9" s="19" t="s">
        <v>268</v>
      </c>
      <c r="B9" s="135"/>
      <c r="C9" s="136"/>
    </row>
    <row r="10" customFormat="false" ht="23.25" hidden="false" customHeight="true" outlineLevel="0" collapsed="false">
      <c r="A10" s="19" t="s">
        <v>269</v>
      </c>
      <c r="B10" s="135"/>
      <c r="C10" s="136"/>
    </row>
    <row r="11" customFormat="false" ht="23.25" hidden="false" customHeight="true" outlineLevel="0" collapsed="false">
      <c r="A11" s="19" t="s">
        <v>270</v>
      </c>
      <c r="B11" s="174" t="n">
        <v>0.22</v>
      </c>
      <c r="C11" s="175" t="n">
        <v>0.23</v>
      </c>
    </row>
    <row r="12" customFormat="false" ht="23.25" hidden="false" customHeight="true" outlineLevel="0" collapsed="false">
      <c r="A12" s="19" t="s">
        <v>271</v>
      </c>
      <c r="B12" s="176" t="n">
        <f aca="false">SUMIF(SUA!C:C,"052",SUA!F:F)</f>
        <v>0</v>
      </c>
      <c r="C12" s="128" t="n">
        <f aca="false">SUMIF(SUA!C:C,"052",SUA!G:G)</f>
        <v>0</v>
      </c>
      <c r="D12" s="116"/>
      <c r="E12" s="177"/>
    </row>
    <row r="13" customFormat="false" ht="23.25" hidden="false" customHeight="true" outlineLevel="0" collapsed="false">
      <c r="A13" s="19" t="s">
        <v>272</v>
      </c>
      <c r="B13" s="127"/>
      <c r="C13" s="144"/>
      <c r="D13" s="116"/>
      <c r="E13" s="116"/>
    </row>
    <row r="14" customFormat="false" ht="23.25" hidden="false" customHeight="true" outlineLevel="0" collapsed="false">
      <c r="A14" s="9" t="s">
        <v>273</v>
      </c>
      <c r="B14" s="127"/>
      <c r="C14" s="144"/>
      <c r="D14" s="116"/>
      <c r="E14" s="116"/>
    </row>
    <row r="15" customFormat="false" ht="23.25" hidden="false" customHeight="true" outlineLevel="0" collapsed="false">
      <c r="A15" s="9" t="s">
        <v>274</v>
      </c>
      <c r="B15" s="127"/>
      <c r="C15" s="144"/>
      <c r="D15" s="116"/>
      <c r="E15" s="116"/>
    </row>
    <row r="16" customFormat="false" ht="23.25" hidden="false" customHeight="true" outlineLevel="0" collapsed="false">
      <c r="A16" s="178" t="s">
        <v>275</v>
      </c>
      <c r="B16" s="176" t="n">
        <f aca="false">SUMIF(SUA!C:C,"117",SUA!F:F)</f>
        <v>0</v>
      </c>
      <c r="C16" s="128" t="n">
        <f aca="false">SUMIF(SUA!C:C,"117",SUA!G:G)</f>
        <v>0</v>
      </c>
      <c r="D16" s="116"/>
      <c r="E16" s="177"/>
    </row>
    <row r="17" customFormat="false" ht="23.25" hidden="false" customHeight="true" outlineLevel="0" collapsed="false">
      <c r="A17" s="179" t="s">
        <v>276</v>
      </c>
      <c r="B17" s="135"/>
      <c r="C17" s="136"/>
    </row>
    <row r="18" customFormat="false" ht="23.25" hidden="false" customHeight="true" outlineLevel="0" collapsed="false">
      <c r="A18" s="9" t="s">
        <v>277</v>
      </c>
      <c r="B18" s="135"/>
      <c r="C18" s="136"/>
    </row>
    <row r="19" customFormat="false" ht="23.25" hidden="false" customHeight="true" outlineLevel="0" collapsed="false">
      <c r="A19" s="50" t="s">
        <v>274</v>
      </c>
      <c r="B19" s="180"/>
      <c r="C19" s="181"/>
    </row>
    <row r="20" customFormat="false" ht="18.75" hidden="false" customHeight="true" outlineLevel="0" collapsed="false">
      <c r="A20" s="182" t="s">
        <v>278</v>
      </c>
      <c r="B20" s="183"/>
      <c r="C20" s="183"/>
    </row>
  </sheetData>
  <mergeCells count="1">
    <mergeCell ref="A1:C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M5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9.0255102040816"/>
    <col collapsed="false" hidden="false" max="9" min="2" style="0" width="12.4183673469388"/>
    <col collapsed="false" hidden="false" max="1025" min="10" style="0" width="9.04591836734694"/>
  </cols>
  <sheetData>
    <row r="1" customFormat="false" ht="15" hidden="false" customHeight="false" outlineLevel="0" collapsed="false">
      <c r="A1" s="4" t="s">
        <v>44</v>
      </c>
    </row>
    <row r="2" customFormat="false" ht="15" hidden="false" customHeight="false" outlineLevel="0" collapsed="false">
      <c r="A2" s="13" t="s">
        <v>45</v>
      </c>
    </row>
    <row r="3" customFormat="false" ht="15" hidden="false" customHeight="true" outlineLevel="0" collapsed="false">
      <c r="A3" s="5" t="s">
        <v>46</v>
      </c>
      <c r="B3" s="14" t="s">
        <v>39</v>
      </c>
      <c r="C3" s="14"/>
      <c r="D3" s="14"/>
      <c r="E3" s="14"/>
      <c r="F3" s="14"/>
      <c r="G3" s="14"/>
      <c r="H3" s="14"/>
      <c r="I3" s="14"/>
    </row>
    <row r="4" customFormat="false" ht="35.25" hidden="false" customHeight="true" outlineLevel="0" collapsed="false">
      <c r="A4" s="5"/>
      <c r="B4" s="15" t="s">
        <v>47</v>
      </c>
      <c r="C4" s="6" t="s">
        <v>48</v>
      </c>
      <c r="D4" s="6" t="s">
        <v>49</v>
      </c>
      <c r="E4" s="5" t="s">
        <v>50</v>
      </c>
      <c r="F4" s="15" t="s">
        <v>51</v>
      </c>
      <c r="G4" s="6" t="s">
        <v>52</v>
      </c>
      <c r="H4" s="6" t="s">
        <v>53</v>
      </c>
      <c r="I4" s="6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8"/>
    </row>
    <row r="6" customFormat="false" ht="15" hidden="false" customHeight="false" outlineLevel="0" collapsed="false">
      <c r="A6" s="19" t="s">
        <v>56</v>
      </c>
      <c r="B6" s="20" t="n">
        <f aca="false">SUMIF(HK!A:A,"012*",HK!C:C)-SUMIF(HK!A:A,"012*",HK!D:D)</f>
        <v>0</v>
      </c>
      <c r="C6" s="20" t="n">
        <f aca="false">SUMIF(HK!A:A,"013*",HK!C:C)-SUMIF(HK!A:A,"013*",HK!D:D)</f>
        <v>0</v>
      </c>
      <c r="D6" s="20" t="n">
        <f aca="false">SUMIF(HK!A:A,"014*",HK!C:C)-SUMIF(HK!A:A,"014*",HK!D:D)</f>
        <v>0</v>
      </c>
      <c r="E6" s="20" t="n">
        <f aca="false">SUMIF(HK!A:A,"015*",HK!C:C)-SUMIF(HK!A:A,"015*",HK!D:D)</f>
        <v>0</v>
      </c>
      <c r="F6" s="20" t="n">
        <f aca="false">SUMIF(HK!A:A,"019*",HK!C:C)-SUMIF(HK!A:A,"019*",HK!D:D)</f>
        <v>0</v>
      </c>
      <c r="G6" s="20" t="n">
        <f aca="false">SUMIF(HK!A:A,"041*",HK!C:C)-SUMIF(HK!A:A,"041*",HK!D:D)</f>
        <v>0</v>
      </c>
      <c r="H6" s="20" t="n">
        <f aca="false">SUMIF(HK!A:A,"051*",HK!C:C)-SUMIF(HK!A:A,"051*",HK!D:D)</f>
        <v>0</v>
      </c>
      <c r="I6" s="21" t="n">
        <f aca="false">SUM(B6:H6)</f>
        <v>0</v>
      </c>
      <c r="J6" s="22"/>
      <c r="K6" s="23"/>
      <c r="L6" s="22"/>
    </row>
    <row r="7" customFormat="false" ht="25.5" hidden="false" customHeight="true" outlineLevel="0" collapsed="false">
      <c r="A7" s="9" t="s">
        <v>57</v>
      </c>
      <c r="B7" s="24"/>
      <c r="C7" s="20"/>
      <c r="D7" s="20"/>
      <c r="E7" s="20"/>
      <c r="F7" s="20"/>
      <c r="G7" s="20"/>
      <c r="H7" s="20"/>
      <c r="I7" s="21" t="n">
        <f aca="false">SUM(B7:H7)</f>
        <v>0</v>
      </c>
      <c r="J7" s="22"/>
      <c r="K7" s="22"/>
      <c r="L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1" t="n">
        <f aca="false">SUM(B8:H8)</f>
        <v>0</v>
      </c>
      <c r="J8" s="22"/>
      <c r="K8" s="22"/>
      <c r="L8" s="22"/>
    </row>
    <row r="9" customFormat="false" ht="23.25" hidden="false" customHeight="true" outlineLevel="0" collapsed="false">
      <c r="A9" s="9" t="s">
        <v>59</v>
      </c>
      <c r="B9" s="24"/>
      <c r="C9" s="20"/>
      <c r="D9" s="20"/>
      <c r="E9" s="20"/>
      <c r="F9" s="20"/>
      <c r="G9" s="20"/>
      <c r="H9" s="20"/>
      <c r="I9" s="21" t="n">
        <f aca="false">SUM(B9:H9)</f>
        <v>0</v>
      </c>
      <c r="J9" s="22"/>
      <c r="K9" s="22"/>
      <c r="L9" s="22"/>
    </row>
    <row r="10" customFormat="false" ht="15" hidden="false" customHeight="false" outlineLevel="0" collapsed="false">
      <c r="A10" s="26" t="s">
        <v>60</v>
      </c>
      <c r="B10" s="20" t="n">
        <f aca="false">SUMIF(HK!A:A,"012*",HK!K:K)-SUMIF(HK!A:A,"012*",HK!L:L)</f>
        <v>0</v>
      </c>
      <c r="C10" s="20" t="n">
        <f aca="false">SUMIF(HK!A:A,"013*",HK!K:K)-SUMIF(HK!A:A,"013*",HK!L:L)</f>
        <v>0</v>
      </c>
      <c r="D10" s="20" t="n">
        <f aca="false">SUMIF(HK!A:A,"014*",HK!K:K)-SUMIF(HK!A:A,"014*",HK!L:L)</f>
        <v>0</v>
      </c>
      <c r="E10" s="20" t="n">
        <f aca="false">SUMIF(HK!A:A,"015*",HK!K:K)-SUMIF(HK!A:A,"015*",HK!L:L)</f>
        <v>0</v>
      </c>
      <c r="F10" s="20" t="n">
        <f aca="false">SUMIF(HK!A:A,"019*",HK!K:K)-SUMIF(HK!A:A,"019*",HK!L:L)</f>
        <v>0</v>
      </c>
      <c r="G10" s="20" t="n">
        <f aca="false">SUMIF(HK!A:A,"041*",HK!K:K)-SUMIF(HK!A:A,"041*",HK!L:L)</f>
        <v>0</v>
      </c>
      <c r="H10" s="20" t="n">
        <f aca="false">SUMIF(HK!A:A,"051*",HK!K:K)-SUMIF(HK!A:A,"051*",HK!L:L)</f>
        <v>0</v>
      </c>
      <c r="I10" s="27" t="n">
        <f aca="false">I6+I7-I8+I9</f>
        <v>0</v>
      </c>
      <c r="J10" s="22"/>
      <c r="K10" s="23"/>
      <c r="L10" s="22"/>
    </row>
    <row r="11" customFormat="false" ht="15" hidden="false" customHeight="true" outlineLevel="0" collapsed="false">
      <c r="A11" s="16" t="s">
        <v>61</v>
      </c>
      <c r="B11" s="28"/>
      <c r="C11" s="28"/>
      <c r="D11" s="29"/>
      <c r="E11" s="28"/>
      <c r="F11" s="28"/>
      <c r="G11" s="28"/>
      <c r="H11" s="28"/>
      <c r="I11" s="30"/>
      <c r="J11" s="22"/>
      <c r="K11" s="22"/>
      <c r="L11" s="22"/>
    </row>
    <row r="12" customFormat="false" ht="15" hidden="false" customHeight="false" outlineLevel="0" collapsed="false">
      <c r="A12" s="19" t="s">
        <v>62</v>
      </c>
      <c r="B12" s="20" t="n">
        <f aca="false">SUMIF(HK!A:A,"071*",HK!D:D)-SUMIF(HK!A:A,"071*",HK!C:C)</f>
        <v>0</v>
      </c>
      <c r="C12" s="20" t="n">
        <f aca="false">SUMIF(HK!A:A,"073*",HK!D:D)-SUMIF(HK!A:A,"073*",HK!C:C)</f>
        <v>0</v>
      </c>
      <c r="D12" s="31" t="n">
        <f aca="false">SUMIF(HK!A:A,"074*",HK!D:D)-SUMIF(HK!A:A,"074*",HK!C:C)</f>
        <v>0</v>
      </c>
      <c r="E12" s="20" t="n">
        <f aca="false">SUMIF(HK!A:A,"075*",HK!D:D)-SUMIF(HK!A:A,"075*",HK!C:C)</f>
        <v>0</v>
      </c>
      <c r="F12" s="20" t="n">
        <f aca="false">SUMIF(HK!A:A,"079*",HK!D:D)-SUMIF(HK!A:A,"079*",HK!C:C)</f>
        <v>0</v>
      </c>
      <c r="G12" s="32"/>
      <c r="H12" s="32"/>
      <c r="I12" s="21" t="n">
        <f aca="false">SUM(B12:H12)</f>
        <v>0</v>
      </c>
      <c r="J12" s="22"/>
      <c r="K12" s="23"/>
      <c r="L12" s="22"/>
    </row>
    <row r="13" customFormat="false" ht="22.5" hidden="false" customHeight="true" outlineLevel="0" collapsed="false">
      <c r="A13" s="9" t="s">
        <v>57</v>
      </c>
      <c r="B13" s="24"/>
      <c r="C13" s="20"/>
      <c r="D13" s="20"/>
      <c r="E13" s="20"/>
      <c r="F13" s="20"/>
      <c r="G13" s="24"/>
      <c r="H13" s="24"/>
      <c r="I13" s="21" t="n">
        <f aca="false">SUM(B13:H13)</f>
        <v>0</v>
      </c>
      <c r="J13" s="22"/>
      <c r="K13" s="22"/>
      <c r="L13" s="22"/>
    </row>
    <row r="14" customFormat="false" ht="21.75" hidden="false" customHeight="true" outlineLevel="0" collapsed="false">
      <c r="A14" s="9" t="s">
        <v>58</v>
      </c>
      <c r="B14" s="20"/>
      <c r="C14" s="20"/>
      <c r="D14" s="20"/>
      <c r="E14" s="20"/>
      <c r="F14" s="20"/>
      <c r="G14" s="24"/>
      <c r="H14" s="24"/>
      <c r="I14" s="21" t="n">
        <f aca="false">SUM(B14:H14)</f>
        <v>0</v>
      </c>
      <c r="J14" s="22"/>
      <c r="K14" s="22"/>
      <c r="L14" s="22"/>
    </row>
    <row r="15" customFormat="false" ht="21.75" hidden="false" customHeight="true" outlineLevel="0" collapsed="false">
      <c r="A15" s="33" t="s">
        <v>59</v>
      </c>
      <c r="B15" s="20"/>
      <c r="C15" s="20"/>
      <c r="D15" s="20"/>
      <c r="E15" s="20"/>
      <c r="F15" s="20"/>
      <c r="G15" s="34"/>
      <c r="H15" s="25"/>
      <c r="I15" s="35"/>
      <c r="J15" s="22"/>
      <c r="K15" s="22"/>
      <c r="L15" s="22"/>
    </row>
    <row r="16" customFormat="false" ht="15" hidden="false" customHeight="false" outlineLevel="0" collapsed="false">
      <c r="A16" s="26" t="s">
        <v>60</v>
      </c>
      <c r="B16" s="20" t="n">
        <f aca="false">SUMIF(HK!A:A,"071*",HK!L:L)-SUMIF(HK!A:A,"071*",HK!K:K)</f>
        <v>0</v>
      </c>
      <c r="C16" s="20" t="n">
        <f aca="false">SUMIF(HK!A:A,"073*",HK!L:L)-SUMIF(HK!A:A,"073*",HK!K:K)</f>
        <v>0</v>
      </c>
      <c r="D16" s="20" t="n">
        <f aca="false">SUMIF(HK!A:A,"074*",HK!L:L)-SUMIF(HK!A:A,"074*",HK!K:K)</f>
        <v>0</v>
      </c>
      <c r="E16" s="20" t="n">
        <f aca="false">SUMIF(HK!A:A,"075*",HK!L:L)-SUMIF(HK!A:A,"075*",HK!K:K)</f>
        <v>0</v>
      </c>
      <c r="F16" s="20" t="n">
        <f aca="false">SUMIF(HK!A:A,"079*",HK!L:L)-SUMIF(HK!A:A,"079*",HK!K:K)</f>
        <v>0</v>
      </c>
      <c r="G16" s="36"/>
      <c r="H16" s="36"/>
      <c r="I16" s="27" t="n">
        <f aca="false">I12+I13-I14</f>
        <v>0</v>
      </c>
      <c r="J16" s="22"/>
      <c r="K16" s="23"/>
      <c r="L16" s="22"/>
    </row>
    <row r="17" customFormat="false" ht="15" hidden="false" customHeight="true" outlineLevel="0" collapsed="false">
      <c r="A17" s="16" t="s">
        <v>63</v>
      </c>
      <c r="B17" s="28"/>
      <c r="C17" s="28"/>
      <c r="D17" s="28"/>
      <c r="E17" s="28"/>
      <c r="F17" s="28"/>
      <c r="G17" s="28"/>
      <c r="H17" s="28"/>
      <c r="I17" s="30"/>
      <c r="J17" s="22"/>
      <c r="K17" s="22"/>
      <c r="L17" s="22"/>
    </row>
    <row r="18" customFormat="false" ht="15" hidden="false" customHeight="false" outlineLevel="0" collapsed="false">
      <c r="A18" s="19" t="s">
        <v>62</v>
      </c>
      <c r="B18" s="20"/>
      <c r="C18" s="20"/>
      <c r="D18" s="20"/>
      <c r="E18" s="20"/>
      <c r="F18" s="20"/>
      <c r="G18" s="20" t="n">
        <f aca="false">SUMIF(HK!A:A,"093*",HK!D:D)-SUMIF(HK!A:A,"093*",HK!C:C)</f>
        <v>0</v>
      </c>
      <c r="H18" s="20" t="n">
        <f aca="false">SUMIF(SUAM!C:C,"010",SUAM!E:E)</f>
        <v>0</v>
      </c>
      <c r="I18" s="21" t="n">
        <f aca="false">SUM(B18:H18)</f>
        <v>0</v>
      </c>
      <c r="J18" s="22"/>
      <c r="K18" s="23"/>
      <c r="L18" s="37"/>
      <c r="M18" s="38"/>
    </row>
    <row r="19" customFormat="false" ht="15" hidden="false" customHeight="true" outlineLevel="0" collapsed="false">
      <c r="A19" s="9" t="s">
        <v>57</v>
      </c>
      <c r="B19" s="24"/>
      <c r="C19" s="24"/>
      <c r="D19" s="24"/>
      <c r="E19" s="24"/>
      <c r="F19" s="24"/>
      <c r="G19" s="24"/>
      <c r="H19" s="24"/>
      <c r="I19" s="21" t="n">
        <f aca="false">SUM(B19:H19)</f>
        <v>0</v>
      </c>
      <c r="J19" s="22"/>
      <c r="K19" s="39"/>
      <c r="L19" s="22"/>
    </row>
    <row r="20" customFormat="false" ht="15" hidden="false" customHeight="true" outlineLevel="0" collapsed="false">
      <c r="A20" s="9" t="s">
        <v>58</v>
      </c>
      <c r="B20" s="24"/>
      <c r="C20" s="24"/>
      <c r="D20" s="24"/>
      <c r="E20" s="24"/>
      <c r="F20" s="24"/>
      <c r="G20" s="24"/>
      <c r="H20" s="24"/>
      <c r="I20" s="21" t="n">
        <f aca="false">SUM(B20:H20)</f>
        <v>0</v>
      </c>
      <c r="J20" s="22"/>
      <c r="K20" s="39"/>
      <c r="L20" s="22"/>
    </row>
    <row r="21" customFormat="false" ht="15" hidden="false" customHeight="true" outlineLevel="0" collapsed="false">
      <c r="A21" s="33" t="s">
        <v>59</v>
      </c>
      <c r="B21" s="24"/>
      <c r="C21" s="24"/>
      <c r="D21" s="24"/>
      <c r="E21" s="24"/>
      <c r="F21" s="24"/>
      <c r="G21" s="24"/>
      <c r="H21" s="24"/>
      <c r="I21" s="40"/>
      <c r="J21" s="22"/>
      <c r="K21" s="39"/>
      <c r="L21" s="22"/>
    </row>
    <row r="22" customFormat="false" ht="15" hidden="false" customHeight="false" outlineLevel="0" collapsed="false">
      <c r="A22" s="26" t="s">
        <v>60</v>
      </c>
      <c r="B22" s="20"/>
      <c r="C22" s="20"/>
      <c r="D22" s="20"/>
      <c r="E22" s="20"/>
      <c r="F22" s="20"/>
      <c r="G22" s="20" t="n">
        <f aca="false">SUMIF(HK!A:A,"093*",HK!L:L)-SUMIF(HK!A:A,"093*",HK!K:K)</f>
        <v>0</v>
      </c>
      <c r="H22" s="20" t="n">
        <f aca="false">SUMIF(SUA!C:C,"010",SUA!E:E)</f>
        <v>0</v>
      </c>
      <c r="I22" s="27" t="n">
        <f aca="false">I18+I19-I20</f>
        <v>0</v>
      </c>
      <c r="J22" s="22"/>
      <c r="K22" s="23"/>
      <c r="L22" s="37"/>
      <c r="M22" s="38"/>
    </row>
    <row r="23" customFormat="false" ht="15" hidden="false" customHeight="true" outlineLevel="0" collapsed="false">
      <c r="A23" s="16" t="s">
        <v>64</v>
      </c>
      <c r="B23" s="28"/>
      <c r="C23" s="28"/>
      <c r="D23" s="28"/>
      <c r="E23" s="28"/>
      <c r="F23" s="28"/>
      <c r="G23" s="28"/>
      <c r="H23" s="28"/>
      <c r="I23" s="30"/>
      <c r="J23" s="22"/>
      <c r="K23" s="22"/>
      <c r="L23" s="22"/>
    </row>
    <row r="24" customFormat="false" ht="15" hidden="false" customHeight="true" outlineLevel="0" collapsed="false">
      <c r="A24" s="19" t="s">
        <v>62</v>
      </c>
      <c r="B24" s="24"/>
      <c r="C24" s="24"/>
      <c r="D24" s="24"/>
      <c r="E24" s="24"/>
      <c r="F24" s="24"/>
      <c r="G24" s="24"/>
      <c r="H24" s="24"/>
      <c r="I24" s="21" t="n">
        <f aca="false">I6-I12-I18</f>
        <v>0</v>
      </c>
      <c r="J24" s="22"/>
      <c r="K24" s="22"/>
      <c r="L24" s="22"/>
    </row>
    <row r="25" customFormat="false" ht="15" hidden="false" customHeight="true" outlineLevel="0" collapsed="false">
      <c r="A25" s="26" t="s">
        <v>60</v>
      </c>
      <c r="B25" s="36"/>
      <c r="C25" s="36"/>
      <c r="D25" s="36"/>
      <c r="E25" s="36"/>
      <c r="F25" s="36"/>
      <c r="G25" s="36"/>
      <c r="H25" s="36"/>
      <c r="I25" s="27" t="n">
        <f aca="false">I10-I16-I22</f>
        <v>0</v>
      </c>
      <c r="J25" s="22"/>
      <c r="K25" s="22"/>
      <c r="L25" s="22"/>
    </row>
    <row r="26" customFormat="false" ht="15" hidden="false" customHeight="false" outlineLevel="0" collapsed="false">
      <c r="A26" s="41"/>
      <c r="B26" s="42"/>
      <c r="C26" s="42"/>
      <c r="D26" s="42"/>
      <c r="E26" s="42"/>
      <c r="F26" s="42"/>
      <c r="G26" s="42"/>
      <c r="H26" s="42"/>
      <c r="I26" s="42"/>
      <c r="J26" s="22"/>
      <c r="K26" s="22"/>
      <c r="L26" s="22"/>
    </row>
    <row r="27" customFormat="false" ht="15" hidden="false" customHeight="false" outlineLevel="0" collapsed="false">
      <c r="A27" s="43"/>
      <c r="B27" s="44"/>
      <c r="C27" s="44"/>
      <c r="D27" s="44"/>
      <c r="E27" s="44"/>
      <c r="F27" s="44"/>
      <c r="G27" s="44"/>
      <c r="H27" s="44"/>
      <c r="I27" s="44"/>
      <c r="J27" s="22"/>
      <c r="K27" s="22"/>
      <c r="L27" s="22"/>
    </row>
    <row r="28" customFormat="false" ht="15" hidden="false" customHeight="false" outlineLevel="0" collapsed="false">
      <c r="A28" s="43" t="s">
        <v>65</v>
      </c>
      <c r="B28" s="44"/>
      <c r="C28" s="44"/>
      <c r="D28" s="44"/>
      <c r="E28" s="44"/>
      <c r="F28" s="44"/>
      <c r="G28" s="44"/>
      <c r="H28" s="44"/>
      <c r="I28" s="44"/>
      <c r="J28" s="22"/>
      <c r="K28" s="22"/>
      <c r="L28" s="22"/>
    </row>
    <row r="29" customFormat="false" ht="15" hidden="false" customHeight="false" outlineLevel="0" collapsed="false">
      <c r="A29" s="41"/>
      <c r="B29" s="42"/>
      <c r="C29" s="42"/>
      <c r="D29" s="42"/>
      <c r="E29" s="42"/>
      <c r="F29" s="42"/>
      <c r="G29" s="42"/>
      <c r="H29" s="42"/>
      <c r="I29" s="44"/>
      <c r="J29" s="22"/>
      <c r="K29" s="22"/>
      <c r="L29" s="22"/>
    </row>
    <row r="30" customFormat="false" ht="15" hidden="false" customHeight="true" outlineLevel="0" collapsed="false">
      <c r="A30" s="5" t="s">
        <v>46</v>
      </c>
      <c r="B30" s="45" t="s">
        <v>40</v>
      </c>
      <c r="C30" s="45"/>
      <c r="D30" s="45"/>
      <c r="E30" s="45"/>
      <c r="F30" s="45"/>
      <c r="G30" s="45"/>
      <c r="H30" s="45"/>
      <c r="I30" s="45"/>
      <c r="J30" s="22"/>
      <c r="K30" s="22"/>
      <c r="L30" s="22"/>
    </row>
    <row r="31" customFormat="false" ht="15" hidden="false" customHeight="false" outlineLevel="0" collapsed="false">
      <c r="A31" s="5"/>
      <c r="B31" s="46" t="s">
        <v>47</v>
      </c>
      <c r="C31" s="47" t="s">
        <v>48</v>
      </c>
      <c r="D31" s="47" t="s">
        <v>49</v>
      </c>
      <c r="E31" s="48" t="s">
        <v>50</v>
      </c>
      <c r="F31" s="46" t="s">
        <v>51</v>
      </c>
      <c r="G31" s="47" t="s">
        <v>52</v>
      </c>
      <c r="H31" s="47" t="s">
        <v>53</v>
      </c>
      <c r="I31" s="47" t="s">
        <v>54</v>
      </c>
      <c r="J31" s="22"/>
      <c r="K31" s="22"/>
      <c r="L31" s="22"/>
    </row>
    <row r="32" customFormat="false" ht="15" hidden="false" customHeight="true" outlineLevel="0" collapsed="false">
      <c r="A32" s="16" t="s">
        <v>55</v>
      </c>
      <c r="B32" s="49"/>
      <c r="C32" s="49"/>
      <c r="D32" s="49"/>
      <c r="E32" s="49"/>
      <c r="F32" s="49"/>
      <c r="G32" s="49"/>
      <c r="H32" s="49"/>
      <c r="I32" s="30"/>
      <c r="J32" s="22"/>
      <c r="K32" s="22"/>
      <c r="L32" s="22"/>
    </row>
    <row r="33" customFormat="false" ht="15" hidden="false" customHeight="false" outlineLevel="0" collapsed="false">
      <c r="A33" s="19" t="s">
        <v>56</v>
      </c>
      <c r="B33" s="20" t="n">
        <f aca="false">SUMIF(HKM!A:A,"012*",HKM!C:C)-SUMIF(HKM!A:A,"012*",HKM!D:D)</f>
        <v>0</v>
      </c>
      <c r="C33" s="20" t="n">
        <f aca="false">SUMIF(HKM!A:A,"013*",HKM!C:C)-SUMIF(HKM!A:A,"013*",HKM!D:D)</f>
        <v>0</v>
      </c>
      <c r="D33" s="20" t="n">
        <f aca="false">SUMIF(HKM!A:A,"014*",HKM!C:C)-SUMIF(HKM!A:A,"014*",HKM!D:D)</f>
        <v>0</v>
      </c>
      <c r="E33" s="20" t="n">
        <f aca="false">SUMIF(HKM!A:A,"015*",HKM!C:C)-SUMIF(HKM!A:A,"015*",HKM!D:D)</f>
        <v>0</v>
      </c>
      <c r="F33" s="20" t="n">
        <f aca="false">SUMIF(HKM!A:A,"019*",HKM!C:C)-SUMIF(HKM!A:A,"019*",HKM!D:D)</f>
        <v>0</v>
      </c>
      <c r="G33" s="20" t="n">
        <f aca="false">SUMIF(HKM!A:A,"041*",HKM!C:C)-SUMIF(HKM!A:A,"041*",HKM!D:D)</f>
        <v>0</v>
      </c>
      <c r="H33" s="20" t="n">
        <f aca="false">SUMIF(HKM!A:A,"051*",HKM!C:C)-SUMIF(HKM!A:A,"051*",HKM!D:D)</f>
        <v>0</v>
      </c>
      <c r="I33" s="21" t="n">
        <f aca="false">SUM(B33:H33)</f>
        <v>0</v>
      </c>
      <c r="J33" s="22"/>
      <c r="K33" s="23"/>
      <c r="L33" s="22"/>
    </row>
    <row r="34" customFormat="false" ht="15" hidden="false" customHeight="true" outlineLevel="0" collapsed="false">
      <c r="A34" s="9" t="s">
        <v>57</v>
      </c>
      <c r="B34" s="24"/>
      <c r="C34" s="24"/>
      <c r="D34" s="24"/>
      <c r="E34" s="24"/>
      <c r="F34" s="25"/>
      <c r="G34" s="24"/>
      <c r="H34" s="24"/>
      <c r="I34" s="21" t="n">
        <f aca="false">SUM(B34:H34)</f>
        <v>0</v>
      </c>
      <c r="J34" s="22"/>
      <c r="K34" s="22"/>
      <c r="L34" s="22"/>
    </row>
    <row r="35" customFormat="false" ht="15" hidden="false" customHeight="true" outlineLevel="0" collapsed="false">
      <c r="A35" s="9" t="s">
        <v>58</v>
      </c>
      <c r="B35" s="24"/>
      <c r="C35" s="24"/>
      <c r="D35" s="24"/>
      <c r="E35" s="24"/>
      <c r="F35" s="25"/>
      <c r="G35" s="24"/>
      <c r="H35" s="24"/>
      <c r="I35" s="21" t="n">
        <f aca="false">SUM(B35:H35)</f>
        <v>0</v>
      </c>
      <c r="J35" s="22"/>
      <c r="K35" s="22"/>
      <c r="L35" s="22"/>
    </row>
    <row r="36" customFormat="false" ht="15" hidden="false" customHeight="true" outlineLevel="0" collapsed="false">
      <c r="A36" s="9" t="s">
        <v>59</v>
      </c>
      <c r="B36" s="24"/>
      <c r="C36" s="24"/>
      <c r="D36" s="24"/>
      <c r="E36" s="24"/>
      <c r="F36" s="25"/>
      <c r="G36" s="24"/>
      <c r="H36" s="24"/>
      <c r="I36" s="21" t="n">
        <f aca="false">SUM(B36:H36)</f>
        <v>0</v>
      </c>
      <c r="J36" s="22"/>
      <c r="K36" s="22"/>
      <c r="L36" s="22"/>
    </row>
    <row r="37" customFormat="false" ht="15" hidden="false" customHeight="false" outlineLevel="0" collapsed="false">
      <c r="A37" s="26" t="s">
        <v>60</v>
      </c>
      <c r="B37" s="20" t="n">
        <f aca="false">SUMIF(HKM!A:A,"012*",HKM!K:K)-SUMIF(HKM!A:A,"012*",HKM!L:L)</f>
        <v>0</v>
      </c>
      <c r="C37" s="20" t="n">
        <f aca="false">SUMIF(HKM!A:A,"013*",HKM!K:K)-SUMIF(HKM!A:A,"013*",HKM!L:L)</f>
        <v>0</v>
      </c>
      <c r="D37" s="20" t="n">
        <f aca="false">SUMIF(HKM!A:A,"014*",HKM!K:K)-SUMIF(HKM!A:A,"014*",HKM!L:L)</f>
        <v>0</v>
      </c>
      <c r="E37" s="20" t="n">
        <f aca="false">SUMIF(HKM!A:A,"015*",HKM!K:K)-SUMIF(HKM!A:A,"015*",HKM!L:L)</f>
        <v>0</v>
      </c>
      <c r="F37" s="20" t="n">
        <f aca="false">SUMIF(HKM!A:A,"019*",HKM!K:K)-SUMIF(HKM!A:A,"019*",HKM!L:L)</f>
        <v>0</v>
      </c>
      <c r="G37" s="20" t="n">
        <f aca="false">SUMIF(HKM!A:A,"041*",HKM!K:K)-SUMIF(HKM!A:A,"041*",HKM!L:L)</f>
        <v>0</v>
      </c>
      <c r="H37" s="20" t="n">
        <f aca="false">SUMIF(HKM!A:A,"051*",HKM!K:K)-SUMIF(HKM!A:A,"051*",HKM!L:L)</f>
        <v>0</v>
      </c>
      <c r="I37" s="27" t="n">
        <f aca="false">I33+I34-I35+I36</f>
        <v>0</v>
      </c>
      <c r="J37" s="22"/>
      <c r="K37" s="23"/>
      <c r="L37" s="22"/>
    </row>
    <row r="38" customFormat="false" ht="15" hidden="false" customHeight="true" outlineLevel="0" collapsed="false">
      <c r="A38" s="16" t="s">
        <v>61</v>
      </c>
      <c r="B38" s="28"/>
      <c r="C38" s="28"/>
      <c r="D38" s="28"/>
      <c r="E38" s="28"/>
      <c r="F38" s="28"/>
      <c r="G38" s="28"/>
      <c r="H38" s="28"/>
      <c r="I38" s="30"/>
      <c r="J38" s="22"/>
      <c r="K38" s="22"/>
      <c r="L38" s="22"/>
    </row>
    <row r="39" customFormat="false" ht="15" hidden="false" customHeight="false" outlineLevel="0" collapsed="false">
      <c r="A39" s="19" t="s">
        <v>62</v>
      </c>
      <c r="B39" s="20" t="n">
        <f aca="false">SUMIF(HKM!A:A,"071*",HKM!D:D)-SUMIF(HKM!A:A,"071*",HKM!C:C)</f>
        <v>0</v>
      </c>
      <c r="C39" s="20" t="n">
        <f aca="false">SUMIF(HKM!A:A,"073*",HKM!D:D)-SUMIF(HKM!A:A,"073*",HKM!C:C)</f>
        <v>0</v>
      </c>
      <c r="D39" s="20" t="n">
        <f aca="false">SUMIF(HKM!A:A,"074*",HKM!D:D)-SUMIF(HKM!A:A,"074*",HKM!C:C)</f>
        <v>0</v>
      </c>
      <c r="E39" s="20" t="n">
        <f aca="false">SUMIF(HKM!A:A,"075*",HKM!D:D)-SUMIF(HKM!A:A,"075*",HKM!C:C)</f>
        <v>0</v>
      </c>
      <c r="F39" s="20" t="n">
        <f aca="false">SUMIF(HKM!A:A,"079*",HKM!D:D)-SUMIF(HKM!A:A,"079*",HKM!C:C)</f>
        <v>0</v>
      </c>
      <c r="G39" s="20"/>
      <c r="H39" s="20"/>
      <c r="I39" s="21" t="n">
        <f aca="false">SUM(B39:H39)</f>
        <v>0</v>
      </c>
      <c r="J39" s="22"/>
      <c r="K39" s="23"/>
      <c r="L39" s="22"/>
    </row>
    <row r="40" customFormat="false" ht="15" hidden="false" customHeight="true" outlineLevel="0" collapsed="false">
      <c r="A40" s="9" t="s">
        <v>57</v>
      </c>
      <c r="B40" s="24"/>
      <c r="C40" s="24"/>
      <c r="D40" s="24"/>
      <c r="E40" s="24"/>
      <c r="F40" s="24"/>
      <c r="G40" s="24"/>
      <c r="H40" s="24"/>
      <c r="I40" s="21" t="n">
        <f aca="false">SUM(B40:H40)</f>
        <v>0</v>
      </c>
      <c r="J40" s="22"/>
      <c r="K40" s="22"/>
      <c r="L40" s="22"/>
    </row>
    <row r="41" customFormat="false" ht="15" hidden="false" customHeight="true" outlineLevel="0" collapsed="false">
      <c r="A41" s="50" t="s">
        <v>58</v>
      </c>
      <c r="B41" s="51"/>
      <c r="C41" s="51"/>
      <c r="D41" s="51"/>
      <c r="E41" s="51"/>
      <c r="F41" s="51"/>
      <c r="G41" s="51"/>
      <c r="H41" s="51"/>
      <c r="I41" s="52" t="n">
        <f aca="false">SUM(B41:H41)</f>
        <v>0</v>
      </c>
      <c r="J41" s="22"/>
      <c r="K41" s="22"/>
      <c r="L41" s="22"/>
    </row>
    <row r="42" s="55" customFormat="true" ht="15" hidden="false" customHeight="true" outlineLevel="0" collapsed="false">
      <c r="A42" s="53" t="s">
        <v>59</v>
      </c>
      <c r="B42" s="34"/>
      <c r="C42" s="34"/>
      <c r="D42" s="34"/>
      <c r="E42" s="34"/>
      <c r="F42" s="34"/>
      <c r="G42" s="34"/>
      <c r="H42" s="34"/>
      <c r="I42" s="34"/>
      <c r="J42" s="54"/>
      <c r="K42" s="54"/>
      <c r="L42" s="54"/>
    </row>
    <row r="43" customFormat="false" ht="15" hidden="false" customHeight="false" outlineLevel="0" collapsed="false">
      <c r="A43" s="26" t="s">
        <v>60</v>
      </c>
      <c r="B43" s="20" t="n">
        <f aca="false">SUMIF(HKM!A:A,"071*",HKM!L:L)-SUMIF(HKM!A:A,"071*",HKM!K:K)</f>
        <v>0</v>
      </c>
      <c r="C43" s="20" t="n">
        <f aca="false">SUMIF(HKM!A:A,"073*",HKM!L:L)-SUMIF(HKM!A:A,"073*",HKM!K:K)</f>
        <v>0</v>
      </c>
      <c r="D43" s="20" t="n">
        <f aca="false">SUMIF(HKM!A:A,"074*",HKM!L:L)-SUMIF(HKM!A:A,"074*",HKM!K:K)</f>
        <v>0</v>
      </c>
      <c r="E43" s="20" t="n">
        <f aca="false">SUMIF(HKM!A:A,"075*",HKM!L:L)-SUMIF(HKM!A:A,"075*",HKM!K:K)</f>
        <v>0</v>
      </c>
      <c r="F43" s="20" t="n">
        <f aca="false">SUMIF(HKM!A:A,"079*",HKM!L:L)-SUMIF(HKM!A:A,"079*",HKM!K:K)</f>
        <v>0</v>
      </c>
      <c r="G43" s="36"/>
      <c r="H43" s="36"/>
      <c r="I43" s="27" t="n">
        <f aca="false">I39+I40-I41</f>
        <v>0</v>
      </c>
      <c r="J43" s="22"/>
      <c r="K43" s="23"/>
      <c r="L43" s="22"/>
    </row>
    <row r="44" customFormat="false" ht="15" hidden="false" customHeight="true" outlineLevel="0" collapsed="false">
      <c r="A44" s="16" t="s">
        <v>63</v>
      </c>
      <c r="B44" s="28"/>
      <c r="C44" s="28"/>
      <c r="D44" s="28"/>
      <c r="E44" s="28"/>
      <c r="F44" s="28"/>
      <c r="G44" s="28"/>
      <c r="H44" s="28"/>
      <c r="I44" s="30"/>
      <c r="J44" s="22"/>
      <c r="K44" s="22"/>
      <c r="L44" s="22"/>
    </row>
    <row r="45" customFormat="false" ht="15" hidden="false" customHeight="false" outlineLevel="0" collapsed="false">
      <c r="A45" s="19" t="s">
        <v>62</v>
      </c>
      <c r="B45" s="20"/>
      <c r="C45" s="20"/>
      <c r="D45" s="20"/>
      <c r="E45" s="20"/>
      <c r="F45" s="20"/>
      <c r="G45" s="20" t="n">
        <f aca="false">SUMIF(HKM!A:A,"093*",HKM!D:D)-SUMIF(HKM!A:A,"093*",HKM!C:C)</f>
        <v>0</v>
      </c>
      <c r="H45" s="20"/>
      <c r="I45" s="21" t="n">
        <f aca="false">SUM(B45:H45)</f>
        <v>0</v>
      </c>
      <c r="J45" s="22"/>
      <c r="K45" s="23"/>
      <c r="L45" s="56"/>
      <c r="M45" s="38"/>
    </row>
    <row r="46" customFormat="false" ht="15" hidden="false" customHeight="true" outlineLevel="0" collapsed="false">
      <c r="A46" s="9" t="s">
        <v>57</v>
      </c>
      <c r="B46" s="24"/>
      <c r="C46" s="24"/>
      <c r="D46" s="24"/>
      <c r="E46" s="24"/>
      <c r="F46" s="24"/>
      <c r="G46" s="24"/>
      <c r="H46" s="24"/>
      <c r="I46" s="21" t="n">
        <f aca="false">SUM(B46:H46)</f>
        <v>0</v>
      </c>
      <c r="J46" s="22"/>
      <c r="K46" s="39"/>
      <c r="L46" s="22"/>
    </row>
    <row r="47" customFormat="false" ht="15" hidden="false" customHeight="true" outlineLevel="0" collapsed="false">
      <c r="A47" s="9" t="s">
        <v>58</v>
      </c>
      <c r="B47" s="24"/>
      <c r="C47" s="24"/>
      <c r="D47" s="24"/>
      <c r="E47" s="24"/>
      <c r="F47" s="24"/>
      <c r="G47" s="24"/>
      <c r="H47" s="24"/>
      <c r="I47" s="21" t="n">
        <f aca="false">SUM(B47:H47)</f>
        <v>0</v>
      </c>
      <c r="J47" s="22"/>
      <c r="K47" s="39"/>
      <c r="L47" s="22"/>
    </row>
    <row r="48" customFormat="false" ht="15" hidden="false" customHeight="true" outlineLevel="0" collapsed="false">
      <c r="A48" s="53" t="s">
        <v>59</v>
      </c>
      <c r="B48" s="24"/>
      <c r="C48" s="24"/>
      <c r="D48" s="24"/>
      <c r="E48" s="24"/>
      <c r="F48" s="24"/>
      <c r="G48" s="24"/>
      <c r="H48" s="24"/>
      <c r="I48" s="34"/>
      <c r="J48" s="22"/>
      <c r="K48" s="39"/>
      <c r="L48" s="22"/>
    </row>
    <row r="49" customFormat="false" ht="15" hidden="false" customHeight="false" outlineLevel="0" collapsed="false">
      <c r="A49" s="26" t="s">
        <v>60</v>
      </c>
      <c r="B49" s="20"/>
      <c r="C49" s="20"/>
      <c r="D49" s="20"/>
      <c r="E49" s="20"/>
      <c r="F49" s="20"/>
      <c r="G49" s="20" t="n">
        <f aca="false">SUMIF(HKM!A:A,"093*",HKM!L:L)-SUMIF(HKM!A:A,"093*",HKM!K:K)</f>
        <v>0</v>
      </c>
      <c r="H49" s="20" t="n">
        <f aca="false">SUMIF(SUAM!C:C,"010",SUAM!E:E)</f>
        <v>0</v>
      </c>
      <c r="I49" s="27" t="n">
        <f aca="false">I45+I46-I47</f>
        <v>0</v>
      </c>
      <c r="J49" s="22"/>
      <c r="K49" s="23"/>
      <c r="L49" s="37"/>
      <c r="M49" s="38"/>
    </row>
    <row r="50" customFormat="false" ht="15" hidden="false" customHeight="true" outlineLevel="0" collapsed="false">
      <c r="A50" s="16" t="s">
        <v>64</v>
      </c>
      <c r="B50" s="28"/>
      <c r="C50" s="28"/>
      <c r="D50" s="28"/>
      <c r="E50" s="28"/>
      <c r="F50" s="28"/>
      <c r="G50" s="28"/>
      <c r="H50" s="28"/>
      <c r="I50" s="30"/>
      <c r="J50" s="22"/>
      <c r="K50" s="22"/>
      <c r="L50" s="22"/>
    </row>
    <row r="51" customFormat="false" ht="15" hidden="false" customHeight="true" outlineLevel="0" collapsed="false">
      <c r="A51" s="19" t="s">
        <v>62</v>
      </c>
      <c r="B51" s="24"/>
      <c r="C51" s="24"/>
      <c r="D51" s="24"/>
      <c r="E51" s="24"/>
      <c r="F51" s="24"/>
      <c r="G51" s="24"/>
      <c r="H51" s="24"/>
      <c r="I51" s="21" t="n">
        <f aca="false">I33-I39-I45</f>
        <v>0</v>
      </c>
      <c r="J51" s="22"/>
      <c r="K51" s="22"/>
      <c r="L51" s="22"/>
    </row>
    <row r="52" customFormat="false" ht="15" hidden="false" customHeight="true" outlineLevel="0" collapsed="false">
      <c r="A52" s="26" t="s">
        <v>60</v>
      </c>
      <c r="B52" s="36"/>
      <c r="C52" s="36"/>
      <c r="D52" s="36"/>
      <c r="E52" s="36"/>
      <c r="F52" s="36"/>
      <c r="G52" s="36"/>
      <c r="H52" s="36"/>
      <c r="I52" s="27" t="n">
        <f aca="false">I37-I43-I49</f>
        <v>0</v>
      </c>
      <c r="J52" s="22"/>
      <c r="K52" s="22"/>
      <c r="L52" s="22"/>
    </row>
    <row r="53" customFormat="false" ht="15" hidden="false" customHeight="false" outlineLevel="0" collapsed="false"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</row>
  </sheetData>
  <mergeCells count="4">
    <mergeCell ref="A3:A4"/>
    <mergeCell ref="B3:I3"/>
    <mergeCell ref="A30:A31"/>
    <mergeCell ref="B30:I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2.530612244898"/>
    <col collapsed="false" hidden="false" max="3" min="2" style="0" width="26.3214285714286"/>
    <col collapsed="false" hidden="false" max="4" min="4" style="0" width="13.9030612244898"/>
    <col collapsed="false" hidden="false" max="5" min="5" style="0" width="14.1734693877551"/>
    <col collapsed="false" hidden="false" max="7" min="6" style="0" width="22.9489795918367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279</v>
      </c>
    </row>
    <row r="2" customFormat="false" ht="21.7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21.75" hidden="false" customHeight="true" outlineLevel="0" collapsed="false">
      <c r="A3" s="184" t="s">
        <v>280</v>
      </c>
      <c r="B3" s="176" t="n">
        <f aca="false">SUMIF(HK!A:A,"472*",HK!D:D)-SUMIF(HK!A:A,"472*",HK!C:C)</f>
        <v>0</v>
      </c>
      <c r="C3" s="128" t="n">
        <f aca="false">SUMIF(HKM!A:A,"472*",HKM!D:D)-SUMIF(HKM!A:A,"472*",HKM!C:C)</f>
        <v>0</v>
      </c>
      <c r="D3" s="116"/>
      <c r="E3" s="185"/>
      <c r="F3" s="116"/>
    </row>
    <row r="4" customFormat="false" ht="21.75" hidden="false" customHeight="true" outlineLevel="0" collapsed="false">
      <c r="A4" s="126" t="s">
        <v>281</v>
      </c>
      <c r="B4" s="127"/>
      <c r="C4" s="144"/>
      <c r="D4" s="116"/>
      <c r="E4" s="116"/>
      <c r="F4" s="116"/>
    </row>
    <row r="5" customFormat="false" ht="21.75" hidden="false" customHeight="true" outlineLevel="0" collapsed="false">
      <c r="A5" s="126" t="s">
        <v>282</v>
      </c>
      <c r="B5" s="127"/>
      <c r="C5" s="144"/>
      <c r="D5" s="116"/>
      <c r="E5" s="116"/>
      <c r="F5" s="116"/>
    </row>
    <row r="6" customFormat="false" ht="21.75" hidden="false" customHeight="true" outlineLevel="0" collapsed="false">
      <c r="A6" s="126" t="s">
        <v>283</v>
      </c>
      <c r="B6" s="127"/>
      <c r="C6" s="144"/>
      <c r="D6" s="116"/>
      <c r="E6" s="116"/>
      <c r="F6" s="116"/>
    </row>
    <row r="7" customFormat="false" ht="21.75" hidden="false" customHeight="true" outlineLevel="0" collapsed="false">
      <c r="A7" s="184" t="s">
        <v>284</v>
      </c>
      <c r="B7" s="127" t="n">
        <f aca="false">SUM(B4:B6)</f>
        <v>0</v>
      </c>
      <c r="C7" s="144" t="n">
        <f aca="false">SUM(C4:C6)</f>
        <v>0</v>
      </c>
      <c r="D7" s="116"/>
      <c r="E7" s="116"/>
      <c r="F7" s="116"/>
    </row>
    <row r="8" customFormat="false" ht="21.75" hidden="false" customHeight="true" outlineLevel="0" collapsed="false">
      <c r="A8" s="184" t="s">
        <v>285</v>
      </c>
      <c r="B8" s="127"/>
      <c r="C8" s="144"/>
      <c r="D8" s="116"/>
      <c r="E8" s="116"/>
      <c r="F8" s="116"/>
    </row>
    <row r="9" customFormat="false" ht="21.75" hidden="false" customHeight="true" outlineLevel="0" collapsed="false">
      <c r="A9" s="139" t="s">
        <v>286</v>
      </c>
      <c r="B9" s="186" t="n">
        <f aca="false">SUMIF(HK!A:A,"472*",HK!L:L)-SUMIF(HK!A:A,"472*",HK!K:K)</f>
        <v>0</v>
      </c>
      <c r="C9" s="163" t="n">
        <f aca="false">SUMIF(HKM!A:A,"472*",HKM!L:L)-SUMIF(HKM!A:A,"472*",HKM!K:K)</f>
        <v>0</v>
      </c>
      <c r="D9" s="116"/>
      <c r="E9" s="185"/>
      <c r="F9" s="116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F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6" min="1" style="0" width="14.1734693877551"/>
    <col collapsed="false" hidden="false" max="7" min="7" style="0" width="22.9489795918367"/>
    <col collapsed="false" hidden="false" max="1025" min="8" style="0" width="9.04591836734694"/>
  </cols>
  <sheetData>
    <row r="1" customFormat="false" ht="23.25" hidden="false" customHeight="true" outlineLevel="0" collapsed="false">
      <c r="A1" s="4" t="s">
        <v>287</v>
      </c>
    </row>
    <row r="2" s="68" customFormat="true" ht="21.75" hidden="false" customHeight="true" outlineLevel="0" collapsed="false">
      <c r="A2" s="14" t="s">
        <v>288</v>
      </c>
      <c r="B2" s="92" t="s">
        <v>289</v>
      </c>
      <c r="C2" s="92" t="s">
        <v>290</v>
      </c>
      <c r="D2" s="92" t="s">
        <v>291</v>
      </c>
      <c r="E2" s="92" t="s">
        <v>292</v>
      </c>
      <c r="F2" s="92" t="s">
        <v>225</v>
      </c>
    </row>
    <row r="3" customFormat="false" ht="21.75" hidden="false" customHeight="true" outlineLevel="0" collapsed="false">
      <c r="A3" s="152"/>
      <c r="B3" s="187"/>
      <c r="C3" s="135"/>
      <c r="D3" s="135"/>
      <c r="E3" s="135"/>
      <c r="F3" s="136"/>
    </row>
    <row r="4" customFormat="false" ht="21.75" hidden="false" customHeight="true" outlineLevel="0" collapsed="false">
      <c r="A4" s="152"/>
      <c r="B4" s="187"/>
      <c r="C4" s="135"/>
      <c r="D4" s="135"/>
      <c r="E4" s="135"/>
      <c r="F4" s="136"/>
    </row>
    <row r="5" customFormat="false" ht="21.75" hidden="false" customHeight="true" outlineLevel="0" collapsed="false">
      <c r="A5" s="152"/>
      <c r="B5" s="187"/>
      <c r="C5" s="135"/>
      <c r="D5" s="135"/>
      <c r="E5" s="135"/>
      <c r="F5" s="136"/>
    </row>
    <row r="6" customFormat="false" ht="21.75" hidden="false" customHeight="true" outlineLevel="0" collapsed="false">
      <c r="A6" s="188"/>
      <c r="B6" s="189"/>
      <c r="C6" s="137"/>
      <c r="D6" s="137"/>
      <c r="E6" s="137"/>
      <c r="F6" s="13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I26"/>
  <sheetViews>
    <sheetView windowProtection="false" showFormulas="false" showGridLines="fals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0" activeCellId="0" sqref="A10"/>
    </sheetView>
  </sheetViews>
  <sheetFormatPr defaultRowHeight="11.25"/>
  <cols>
    <col collapsed="false" hidden="false" max="1" min="1" style="190" width="22.6785714285714"/>
    <col collapsed="false" hidden="false" max="2" min="2" style="190" width="8.10204081632653"/>
    <col collapsed="false" hidden="false" max="6" min="3" style="190" width="13.6326530612245"/>
    <col collapsed="false" hidden="false" max="7" min="7" style="190" width="22.9489795918367"/>
    <col collapsed="false" hidden="false" max="1025" min="8" style="190" width="9.04591836734694"/>
  </cols>
  <sheetData>
    <row r="1" customFormat="false" ht="18.75" hidden="false" customHeight="true" outlineLevel="0" collapsed="false">
      <c r="A1" s="191" t="s">
        <v>293</v>
      </c>
      <c r="B1" s="191"/>
      <c r="C1" s="191"/>
      <c r="D1" s="191"/>
      <c r="E1" s="191"/>
      <c r="F1" s="191"/>
      <c r="G1" s="191"/>
      <c r="H1" s="0"/>
      <c r="I1" s="0"/>
    </row>
    <row r="2" customFormat="false" ht="11.25" hidden="false" customHeight="false" outlineLevel="0" collapsed="false">
      <c r="A2" s="71" t="s">
        <v>45</v>
      </c>
      <c r="B2" s="0"/>
      <c r="C2" s="0"/>
      <c r="D2" s="0"/>
      <c r="E2" s="0"/>
      <c r="F2" s="0"/>
      <c r="G2" s="0"/>
      <c r="H2" s="0"/>
      <c r="I2" s="0"/>
    </row>
    <row r="3" customFormat="false" ht="66.75" hidden="false" customHeight="true" outlineLevel="0" collapsed="false">
      <c r="A3" s="5" t="s">
        <v>179</v>
      </c>
      <c r="B3" s="5" t="s">
        <v>294</v>
      </c>
      <c r="C3" s="6" t="s">
        <v>295</v>
      </c>
      <c r="D3" s="5" t="s">
        <v>296</v>
      </c>
      <c r="E3" s="5" t="s">
        <v>297</v>
      </c>
      <c r="F3" s="5" t="s">
        <v>298</v>
      </c>
      <c r="G3" s="0"/>
      <c r="H3" s="0"/>
      <c r="I3" s="0"/>
    </row>
    <row r="4" customFormat="false" ht="21.75" hidden="false" customHeight="true" outlineLevel="0" collapsed="false">
      <c r="A4" s="192" t="s">
        <v>299</v>
      </c>
      <c r="B4" s="193"/>
      <c r="C4" s="193"/>
      <c r="D4" s="193"/>
      <c r="E4" s="193"/>
      <c r="F4" s="194"/>
      <c r="G4" s="0"/>
      <c r="H4" s="0"/>
      <c r="I4" s="0"/>
    </row>
    <row r="5" customFormat="false" ht="21.75" hidden="false" customHeight="true" outlineLevel="0" collapsed="false">
      <c r="A5" s="195"/>
      <c r="B5" s="196"/>
      <c r="C5" s="197"/>
      <c r="D5" s="198"/>
      <c r="E5" s="199"/>
      <c r="F5" s="133"/>
      <c r="G5" s="0"/>
      <c r="H5" s="0"/>
      <c r="I5" s="0"/>
    </row>
    <row r="6" customFormat="false" ht="21.75" hidden="false" customHeight="true" outlineLevel="0" collapsed="false">
      <c r="A6" s="126"/>
      <c r="B6" s="200"/>
      <c r="C6" s="174"/>
      <c r="D6" s="201"/>
      <c r="E6" s="135"/>
      <c r="F6" s="136"/>
      <c r="G6" s="0"/>
      <c r="H6" s="0"/>
      <c r="I6" s="0"/>
    </row>
    <row r="7" customFormat="false" ht="21.75" hidden="false" customHeight="true" outlineLevel="0" collapsed="false">
      <c r="A7" s="126"/>
      <c r="B7" s="200"/>
      <c r="C7" s="174"/>
      <c r="D7" s="201"/>
      <c r="E7" s="176" t="n">
        <f aca="false">SUMIF(SUP!C:C,"121",SUP!D:D)</f>
        <v>0</v>
      </c>
      <c r="F7" s="128" t="n">
        <f aca="false">SUMIF(SUP!C:C,"121",SUP!E:E)</f>
        <v>0</v>
      </c>
      <c r="G7" s="202"/>
      <c r="H7" s="177"/>
      <c r="I7" s="202"/>
    </row>
    <row r="8" customFormat="false" ht="21.75" hidden="false" customHeight="true" outlineLevel="0" collapsed="false">
      <c r="A8" s="203" t="s">
        <v>300</v>
      </c>
      <c r="B8" s="204"/>
      <c r="C8" s="205"/>
      <c r="D8" s="205"/>
      <c r="E8" s="206"/>
      <c r="F8" s="207"/>
      <c r="G8" s="202"/>
      <c r="H8" s="202"/>
      <c r="I8" s="202"/>
    </row>
    <row r="9" customFormat="false" ht="21.75" hidden="false" customHeight="true" outlineLevel="0" collapsed="false">
      <c r="A9" s="126"/>
      <c r="B9" s="200"/>
      <c r="C9" s="174"/>
      <c r="D9" s="201"/>
      <c r="E9" s="127"/>
      <c r="F9" s="144"/>
      <c r="G9" s="202"/>
      <c r="H9" s="202"/>
      <c r="I9" s="202"/>
    </row>
    <row r="10" customFormat="false" ht="21.75" hidden="false" customHeight="true" outlineLevel="0" collapsed="false">
      <c r="A10" s="126"/>
      <c r="B10" s="200"/>
      <c r="C10" s="174"/>
      <c r="D10" s="201"/>
      <c r="E10" s="127"/>
      <c r="F10" s="144"/>
      <c r="G10" s="202"/>
      <c r="H10" s="202"/>
      <c r="I10" s="202"/>
    </row>
    <row r="11" customFormat="false" ht="21.75" hidden="false" customHeight="true" outlineLevel="0" collapsed="false">
      <c r="A11" s="139"/>
      <c r="B11" s="208"/>
      <c r="C11" s="209"/>
      <c r="D11" s="210"/>
      <c r="E11" s="186" t="n">
        <f aca="false">SUMIF(SUP!C:C,"139",SUP!D:D)</f>
        <v>0</v>
      </c>
      <c r="F11" s="163" t="n">
        <f aca="false">SUMIF(SUP!C:C,"139",SUP!E:E)</f>
        <v>0</v>
      </c>
      <c r="G11" s="202"/>
      <c r="H11" s="177"/>
      <c r="I11" s="202"/>
    </row>
    <row r="12" customFormat="false" ht="11.25" hidden="false" customHeight="false" outlineLevel="0" collapsed="false">
      <c r="A12" s="211"/>
      <c r="B12" s="0"/>
      <c r="C12" s="0"/>
      <c r="D12" s="0"/>
      <c r="E12" s="0"/>
      <c r="F12" s="0"/>
      <c r="G12" s="0"/>
      <c r="H12" s="0"/>
    </row>
    <row r="13" customFormat="false" ht="11.25" hidden="false" customHeight="false" outlineLevel="0" collapsed="false">
      <c r="A13" s="71" t="s">
        <v>65</v>
      </c>
      <c r="B13" s="0"/>
      <c r="C13" s="0"/>
      <c r="D13" s="0"/>
      <c r="E13" s="0"/>
      <c r="F13" s="0"/>
      <c r="G13" s="0"/>
      <c r="H13" s="0"/>
    </row>
    <row r="14" customFormat="false" ht="66.75" hidden="false" customHeight="true" outlineLevel="0" collapsed="false">
      <c r="A14" s="5" t="s">
        <v>179</v>
      </c>
      <c r="B14" s="5" t="s">
        <v>294</v>
      </c>
      <c r="C14" s="6" t="s">
        <v>295</v>
      </c>
      <c r="D14" s="5" t="s">
        <v>296</v>
      </c>
      <c r="E14" s="5" t="s">
        <v>297</v>
      </c>
      <c r="F14" s="5" t="s">
        <v>298</v>
      </c>
      <c r="G14" s="0"/>
      <c r="H14" s="0"/>
    </row>
    <row r="15" customFormat="false" ht="21.75" hidden="false" customHeight="true" outlineLevel="0" collapsed="false">
      <c r="A15" s="192" t="s">
        <v>301</v>
      </c>
      <c r="B15" s="193"/>
      <c r="C15" s="193"/>
      <c r="D15" s="193"/>
      <c r="E15" s="193"/>
      <c r="F15" s="194"/>
      <c r="G15" s="0"/>
      <c r="H15" s="0"/>
    </row>
    <row r="16" customFormat="false" ht="21.75" hidden="false" customHeight="true" outlineLevel="0" collapsed="false">
      <c r="A16" s="126"/>
      <c r="B16" s="200"/>
      <c r="C16" s="174"/>
      <c r="D16" s="201"/>
      <c r="E16" s="135"/>
      <c r="F16" s="136"/>
      <c r="G16" s="0"/>
      <c r="H16" s="0"/>
    </row>
    <row r="17" customFormat="false" ht="21.75" hidden="false" customHeight="true" outlineLevel="0" collapsed="false">
      <c r="A17" s="126"/>
      <c r="B17" s="200"/>
      <c r="C17" s="174"/>
      <c r="D17" s="201"/>
      <c r="E17" s="135"/>
      <c r="F17" s="136"/>
      <c r="G17" s="0"/>
      <c r="H17" s="0"/>
    </row>
    <row r="18" customFormat="false" ht="21.75" hidden="false" customHeight="true" outlineLevel="0" collapsed="false">
      <c r="A18" s="126"/>
      <c r="B18" s="200"/>
      <c r="C18" s="174"/>
      <c r="D18" s="201"/>
      <c r="E18" s="135"/>
      <c r="F18" s="136"/>
      <c r="G18" s="0"/>
      <c r="H18" s="0"/>
    </row>
    <row r="19" customFormat="false" ht="21.75" hidden="false" customHeight="true" outlineLevel="0" collapsed="false">
      <c r="A19" s="203" t="s">
        <v>302</v>
      </c>
      <c r="B19" s="204"/>
      <c r="C19" s="205"/>
      <c r="D19" s="205"/>
      <c r="E19" s="205"/>
      <c r="F19" s="212"/>
      <c r="G19" s="0"/>
      <c r="H19" s="0"/>
    </row>
    <row r="20" customFormat="false" ht="21.75" hidden="false" customHeight="true" outlineLevel="0" collapsed="false">
      <c r="A20" s="126"/>
      <c r="B20" s="200"/>
      <c r="C20" s="174"/>
      <c r="D20" s="201"/>
      <c r="E20" s="135"/>
      <c r="F20" s="136"/>
      <c r="G20" s="0"/>
      <c r="H20" s="0"/>
    </row>
    <row r="21" customFormat="false" ht="21.75" hidden="false" customHeight="true" outlineLevel="0" collapsed="false">
      <c r="A21" s="126"/>
      <c r="B21" s="200"/>
      <c r="C21" s="174"/>
      <c r="D21" s="201"/>
      <c r="E21" s="135"/>
      <c r="F21" s="136"/>
      <c r="G21" s="0"/>
      <c r="H21" s="0"/>
    </row>
    <row r="22" customFormat="false" ht="21.75" hidden="false" customHeight="true" outlineLevel="0" collapsed="false">
      <c r="A22" s="126"/>
      <c r="B22" s="200"/>
      <c r="C22" s="174"/>
      <c r="D22" s="201"/>
      <c r="E22" s="135"/>
      <c r="F22" s="136"/>
      <c r="G22" s="0"/>
      <c r="H22" s="0"/>
    </row>
    <row r="23" customFormat="false" ht="21.75" hidden="false" customHeight="true" outlineLevel="0" collapsed="false">
      <c r="A23" s="203" t="s">
        <v>303</v>
      </c>
      <c r="B23" s="204"/>
      <c r="C23" s="205"/>
      <c r="D23" s="205"/>
      <c r="E23" s="205"/>
      <c r="F23" s="212"/>
      <c r="G23" s="0"/>
      <c r="H23" s="0"/>
    </row>
    <row r="24" customFormat="false" ht="21.75" hidden="false" customHeight="true" outlineLevel="0" collapsed="false">
      <c r="A24" s="126"/>
      <c r="B24" s="200"/>
      <c r="C24" s="174"/>
      <c r="D24" s="201"/>
      <c r="E24" s="135"/>
      <c r="F24" s="136"/>
      <c r="G24" s="0"/>
      <c r="H24" s="0"/>
    </row>
    <row r="25" customFormat="false" ht="21.75" hidden="false" customHeight="true" outlineLevel="0" collapsed="false">
      <c r="A25" s="139"/>
      <c r="B25" s="208"/>
      <c r="C25" s="209"/>
      <c r="D25" s="210"/>
      <c r="E25" s="186" t="n">
        <f aca="false">SUMIF(SUP!C:C,"140",SUP!D:D)</f>
        <v>0</v>
      </c>
      <c r="F25" s="163" t="n">
        <f aca="false">SUMIF(SUP!C:C,"140",SUP!E:E)</f>
        <v>0</v>
      </c>
      <c r="G25" s="202"/>
      <c r="H25" s="177"/>
    </row>
    <row r="26" customFormat="false" ht="11.25" hidden="false" customHeight="false" outlineLevel="0" collapsed="false">
      <c r="E26" s="202"/>
      <c r="F26" s="202"/>
      <c r="G26" s="202"/>
      <c r="H26" s="20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D14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2704081632653"/>
    <col collapsed="false" hidden="false" max="4" min="2" style="0" width="19.3061224489796"/>
    <col collapsed="false" hidden="false" max="1025" min="5" style="0" width="9.04591836734694"/>
  </cols>
  <sheetData>
    <row r="1" customFormat="false" ht="15" hidden="false" customHeight="true" outlineLevel="0" collapsed="false">
      <c r="A1" s="213" t="s">
        <v>304</v>
      </c>
      <c r="B1" s="213"/>
      <c r="C1" s="213"/>
      <c r="D1" s="213"/>
    </row>
    <row r="2" customFormat="false" ht="24" hidden="false" customHeight="true" outlineLevel="0" collapsed="false">
      <c r="A2" s="71" t="s">
        <v>45</v>
      </c>
      <c r="B2" s="71"/>
      <c r="C2" s="71"/>
      <c r="D2" s="71"/>
    </row>
    <row r="3" customFormat="false" ht="15" hidden="false" customHeight="true" outlineLevel="0" collapsed="false">
      <c r="A3" s="134" t="s">
        <v>179</v>
      </c>
      <c r="B3" s="214" t="s">
        <v>91</v>
      </c>
      <c r="C3" s="214"/>
      <c r="D3" s="14" t="s">
        <v>305</v>
      </c>
    </row>
    <row r="4" customFormat="false" ht="15" hidden="false" customHeight="false" outlineLevel="0" collapsed="false">
      <c r="A4" s="134"/>
      <c r="B4" s="102" t="s">
        <v>306</v>
      </c>
      <c r="C4" s="214" t="s">
        <v>307</v>
      </c>
      <c r="D4" s="14"/>
    </row>
    <row r="5" customFormat="false" ht="15" hidden="false" customHeight="false" outlineLevel="0" collapsed="false">
      <c r="A5" s="26" t="s">
        <v>308</v>
      </c>
      <c r="B5" s="97"/>
      <c r="C5" s="97"/>
      <c r="D5" s="100"/>
    </row>
    <row r="6" customFormat="false" ht="15" hidden="false" customHeight="false" outlineLevel="0" collapsed="false">
      <c r="A6" s="9"/>
      <c r="B6" s="135"/>
      <c r="C6" s="135"/>
      <c r="D6" s="136"/>
    </row>
    <row r="7" customFormat="false" ht="15" hidden="false" customHeight="false" outlineLevel="0" collapsed="false">
      <c r="A7" s="9"/>
      <c r="B7" s="135"/>
      <c r="C7" s="135"/>
      <c r="D7" s="136"/>
    </row>
    <row r="8" customFormat="false" ht="15" hidden="false" customHeight="false" outlineLevel="0" collapsed="false">
      <c r="A8" s="9"/>
      <c r="B8" s="135"/>
      <c r="C8" s="135"/>
      <c r="D8" s="136"/>
    </row>
    <row r="9" customFormat="false" ht="15" hidden="false" customHeight="false" outlineLevel="0" collapsed="false">
      <c r="A9" s="11"/>
      <c r="B9" s="137"/>
      <c r="C9" s="180"/>
      <c r="D9" s="138"/>
    </row>
    <row r="10" customFormat="false" ht="15" hidden="false" customHeight="false" outlineLevel="0" collapsed="false">
      <c r="A10" s="26" t="s">
        <v>309</v>
      </c>
      <c r="B10" s="137"/>
      <c r="C10" s="215"/>
      <c r="D10" s="138"/>
    </row>
    <row r="11" customFormat="false" ht="15" hidden="false" customHeight="false" outlineLevel="0" collapsed="false">
      <c r="A11" s="9"/>
      <c r="B11" s="135"/>
      <c r="C11" s="135"/>
      <c r="D11" s="136"/>
    </row>
    <row r="12" customFormat="false" ht="15" hidden="false" customHeight="false" outlineLevel="0" collapsed="false">
      <c r="A12" s="9"/>
      <c r="B12" s="135"/>
      <c r="C12" s="135"/>
      <c r="D12" s="136"/>
    </row>
    <row r="13" customFormat="false" ht="15" hidden="false" customHeight="false" outlineLevel="0" collapsed="false">
      <c r="A13" s="9"/>
      <c r="B13" s="135"/>
      <c r="C13" s="135"/>
      <c r="D13" s="136"/>
    </row>
    <row r="14" customFormat="false" ht="15" hidden="false" customHeight="false" outlineLevel="0" collapsed="false">
      <c r="A14" s="26"/>
      <c r="B14" s="137"/>
      <c r="C14" s="137"/>
      <c r="D14" s="138"/>
    </row>
  </sheetData>
  <mergeCells count="4">
    <mergeCell ref="A1:D1"/>
    <mergeCell ref="A3:A4"/>
    <mergeCell ref="B3:C3"/>
    <mergeCell ref="D3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16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3571428571429"/>
    <col collapsed="false" hidden="false" max="5" min="2" style="0" width="16.7397959183673"/>
    <col collapsed="false" hidden="false" max="1025" min="6" style="0" width="9.04591836734694"/>
  </cols>
  <sheetData>
    <row r="1" customFormat="false" ht="15" hidden="false" customHeight="true" outlineLevel="0" collapsed="false">
      <c r="A1" s="140" t="s">
        <v>304</v>
      </c>
      <c r="B1" s="140"/>
      <c r="C1" s="140"/>
      <c r="D1" s="140"/>
      <c r="E1" s="140"/>
    </row>
    <row r="2" customFormat="false" ht="15" hidden="false" customHeight="false" outlineLevel="0" collapsed="false">
      <c r="A2" s="71"/>
      <c r="B2" s="71"/>
      <c r="C2" s="71"/>
      <c r="D2" s="71"/>
      <c r="E2" s="71"/>
    </row>
    <row r="3" customFormat="false" ht="15" hidden="false" customHeight="false" outlineLevel="0" collapsed="false">
      <c r="A3" s="71" t="s">
        <v>65</v>
      </c>
      <c r="B3" s="71"/>
      <c r="C3" s="71"/>
      <c r="D3" s="71"/>
      <c r="E3" s="71"/>
    </row>
    <row r="4" customFormat="false" ht="24" hidden="false" customHeight="true" outlineLevel="0" collapsed="false">
      <c r="A4" s="134" t="s">
        <v>179</v>
      </c>
      <c r="B4" s="14" t="s">
        <v>39</v>
      </c>
      <c r="C4" s="14"/>
      <c r="D4" s="14" t="s">
        <v>40</v>
      </c>
      <c r="E4" s="14"/>
    </row>
    <row r="5" customFormat="false" ht="15" hidden="false" customHeight="true" outlineLevel="0" collapsed="false">
      <c r="A5" s="134"/>
      <c r="B5" s="14" t="s">
        <v>310</v>
      </c>
      <c r="C5" s="14"/>
      <c r="D5" s="14" t="s">
        <v>310</v>
      </c>
      <c r="E5" s="14"/>
    </row>
    <row r="6" customFormat="false" ht="15" hidden="false" customHeight="false" outlineLevel="0" collapsed="false">
      <c r="A6" s="134"/>
      <c r="B6" s="102" t="s">
        <v>311</v>
      </c>
      <c r="C6" s="102" t="s">
        <v>312</v>
      </c>
      <c r="D6" s="102" t="s">
        <v>311</v>
      </c>
      <c r="E6" s="102" t="s">
        <v>312</v>
      </c>
    </row>
    <row r="7" customFormat="false" ht="15" hidden="false" customHeight="false" outlineLevel="0" collapsed="false">
      <c r="A7" s="26" t="s">
        <v>308</v>
      </c>
      <c r="B7" s="97"/>
      <c r="C7" s="97"/>
      <c r="D7" s="100"/>
      <c r="E7" s="100"/>
    </row>
    <row r="8" customFormat="false" ht="15" hidden="false" customHeight="false" outlineLevel="0" collapsed="false">
      <c r="A8" s="9"/>
      <c r="B8" s="135"/>
      <c r="C8" s="135"/>
      <c r="D8" s="136"/>
      <c r="E8" s="136"/>
    </row>
    <row r="9" customFormat="false" ht="15" hidden="false" customHeight="false" outlineLevel="0" collapsed="false">
      <c r="A9" s="9"/>
      <c r="B9" s="135"/>
      <c r="C9" s="135"/>
      <c r="D9" s="136"/>
      <c r="E9" s="136"/>
    </row>
    <row r="10" customFormat="false" ht="15" hidden="false" customHeight="false" outlineLevel="0" collapsed="false">
      <c r="A10" s="9"/>
      <c r="B10" s="135"/>
      <c r="C10" s="135"/>
      <c r="D10" s="136"/>
      <c r="E10" s="136"/>
    </row>
    <row r="11" customFormat="false" ht="15" hidden="false" customHeight="false" outlineLevel="0" collapsed="false">
      <c r="A11" s="11"/>
      <c r="B11" s="137"/>
      <c r="C11" s="180"/>
      <c r="D11" s="138"/>
      <c r="E11" s="138"/>
    </row>
    <row r="12" customFormat="false" ht="15" hidden="false" customHeight="false" outlineLevel="0" collapsed="false">
      <c r="A12" s="26" t="s">
        <v>309</v>
      </c>
      <c r="B12" s="137"/>
      <c r="C12" s="215"/>
      <c r="D12" s="138"/>
      <c r="E12" s="138"/>
    </row>
    <row r="13" customFormat="false" ht="15" hidden="false" customHeight="false" outlineLevel="0" collapsed="false">
      <c r="A13" s="9"/>
      <c r="B13" s="135"/>
      <c r="C13" s="135"/>
      <c r="D13" s="136"/>
      <c r="E13" s="136"/>
    </row>
    <row r="14" customFormat="false" ht="15" hidden="false" customHeight="false" outlineLevel="0" collapsed="false">
      <c r="A14" s="9"/>
      <c r="B14" s="135"/>
      <c r="C14" s="135"/>
      <c r="D14" s="136"/>
      <c r="E14" s="136"/>
    </row>
    <row r="15" customFormat="false" ht="15" hidden="false" customHeight="false" outlineLevel="0" collapsed="false">
      <c r="A15" s="9"/>
      <c r="B15" s="135"/>
      <c r="C15" s="135"/>
      <c r="D15" s="136"/>
      <c r="E15" s="136"/>
    </row>
    <row r="16" customFormat="false" ht="15" hidden="false" customHeight="false" outlineLevel="0" collapsed="false">
      <c r="A16" s="26"/>
      <c r="B16" s="137"/>
      <c r="C16" s="137"/>
      <c r="D16" s="138"/>
      <c r="E16" s="138"/>
    </row>
  </sheetData>
  <mergeCells count="6">
    <mergeCell ref="A1:E1"/>
    <mergeCell ref="A4:A6"/>
    <mergeCell ref="B4:C4"/>
    <mergeCell ref="D4:E4"/>
    <mergeCell ref="B5:C5"/>
    <mergeCell ref="D5:E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3163265306122"/>
    <col collapsed="false" hidden="false" max="3" min="2" style="0" width="26.8622448979592"/>
    <col collapsed="false" hidden="false" max="4" min="4" style="0" width="21.5969387755102"/>
    <col collapsed="false" hidden="false" max="5" min="5" style="0" width="19.3061224489796"/>
    <col collapsed="false" hidden="false" max="1025" min="6" style="0" width="9.04591836734694"/>
  </cols>
  <sheetData>
    <row r="1" customFormat="false" ht="15" hidden="false" customHeight="false" outlineLevel="0" collapsed="false">
      <c r="A1" s="4" t="s">
        <v>313</v>
      </c>
    </row>
    <row r="2" customFormat="false" ht="15" hidden="false" customHeight="true" outlineLevel="0" collapsed="false">
      <c r="A2" s="134" t="s">
        <v>314</v>
      </c>
      <c r="B2" s="14" t="s">
        <v>315</v>
      </c>
      <c r="C2" s="14"/>
    </row>
    <row r="3" customFormat="false" ht="15" hidden="false" customHeight="false" outlineLevel="0" collapsed="false">
      <c r="A3" s="134"/>
      <c r="B3" s="92" t="s">
        <v>39</v>
      </c>
      <c r="C3" s="92" t="s">
        <v>40</v>
      </c>
    </row>
    <row r="4" customFormat="false" ht="20.25" hidden="false" customHeight="true" outlineLevel="0" collapsed="false">
      <c r="A4" s="9" t="s">
        <v>316</v>
      </c>
      <c r="B4" s="135"/>
      <c r="C4" s="136"/>
    </row>
    <row r="5" customFormat="false" ht="20.25" hidden="false" customHeight="true" outlineLevel="0" collapsed="false">
      <c r="A5" s="9" t="s">
        <v>317</v>
      </c>
      <c r="B5" s="135"/>
      <c r="C5" s="136"/>
    </row>
    <row r="6" customFormat="false" ht="26.25" hidden="false" customHeight="true" outlineLevel="0" collapsed="false">
      <c r="A6" s="9" t="s">
        <v>318</v>
      </c>
      <c r="B6" s="135"/>
      <c r="C6" s="136"/>
    </row>
    <row r="7" customFormat="false" ht="24.75" hidden="false" customHeight="true" outlineLevel="0" collapsed="false">
      <c r="A7" s="9" t="s">
        <v>319</v>
      </c>
      <c r="B7" s="135"/>
      <c r="C7" s="136"/>
    </row>
    <row r="8" customFormat="false" ht="20.25" hidden="false" customHeight="true" outlineLevel="0" collapsed="false">
      <c r="A8" s="26" t="s">
        <v>54</v>
      </c>
      <c r="B8" s="137" t="n">
        <f aca="false">SUM(B4:B7)</f>
        <v>0</v>
      </c>
      <c r="C8" s="138" t="n">
        <f aca="false">SUM(C4:C7)</f>
        <v>0</v>
      </c>
    </row>
  </sheetData>
  <mergeCells count="2">
    <mergeCell ref="A2:A3"/>
    <mergeCell ref="B2:C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G7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8.6275510204082"/>
    <col collapsed="false" hidden="false" max="7" min="2" style="0" width="11.0714285714286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320</v>
      </c>
    </row>
    <row r="2" customFormat="false" ht="30.75" hidden="false" customHeight="true" outlineLevel="0" collapsed="false">
      <c r="A2" s="134" t="s">
        <v>38</v>
      </c>
      <c r="B2" s="134" t="s">
        <v>39</v>
      </c>
      <c r="C2" s="134"/>
      <c r="D2" s="134"/>
      <c r="E2" s="14" t="s">
        <v>40</v>
      </c>
      <c r="F2" s="14"/>
      <c r="G2" s="14"/>
    </row>
    <row r="3" customFormat="false" ht="15" hidden="false" customHeight="false" outlineLevel="0" collapsed="false">
      <c r="A3" s="134"/>
      <c r="B3" s="134" t="s">
        <v>225</v>
      </c>
      <c r="C3" s="134"/>
      <c r="D3" s="134"/>
      <c r="E3" s="134" t="s">
        <v>225</v>
      </c>
      <c r="F3" s="134"/>
      <c r="G3" s="134"/>
    </row>
    <row r="4" customFormat="false" ht="15" hidden="false" customHeight="false" outlineLevel="0" collapsed="false">
      <c r="A4" s="134"/>
      <c r="B4" s="102" t="s">
        <v>226</v>
      </c>
      <c r="C4" s="102" t="s">
        <v>227</v>
      </c>
      <c r="D4" s="102" t="s">
        <v>228</v>
      </c>
      <c r="E4" s="102" t="s">
        <v>226</v>
      </c>
      <c r="F4" s="102" t="s">
        <v>227</v>
      </c>
      <c r="G4" s="102" t="s">
        <v>228</v>
      </c>
    </row>
    <row r="5" customFormat="false" ht="15" hidden="false" customHeight="false" outlineLevel="0" collapsed="false">
      <c r="A5" s="195" t="s">
        <v>229</v>
      </c>
      <c r="B5" s="199"/>
      <c r="C5" s="199"/>
      <c r="D5" s="199"/>
      <c r="E5" s="199"/>
      <c r="F5" s="199"/>
      <c r="G5" s="133"/>
    </row>
    <row r="6" customFormat="false" ht="15" hidden="false" customHeight="false" outlineLevel="0" collapsed="false">
      <c r="A6" s="126" t="s">
        <v>321</v>
      </c>
      <c r="B6" s="135"/>
      <c r="C6" s="135"/>
      <c r="D6" s="135"/>
      <c r="E6" s="135"/>
      <c r="F6" s="135"/>
      <c r="G6" s="136"/>
    </row>
    <row r="7" customFormat="false" ht="15" hidden="false" customHeight="false" outlineLevel="0" collapsed="false">
      <c r="A7" s="139" t="s">
        <v>54</v>
      </c>
      <c r="B7" s="137" t="n">
        <f aca="false">B5+B6</f>
        <v>0</v>
      </c>
      <c r="C7" s="137" t="n">
        <f aca="false">C5+C6</f>
        <v>0</v>
      </c>
      <c r="D7" s="137" t="n">
        <f aca="false">D5+D6</f>
        <v>0</v>
      </c>
      <c r="E7" s="137" t="n">
        <f aca="false">E5+E6</f>
        <v>0</v>
      </c>
      <c r="F7" s="137" t="n">
        <f aca="false">F5+F6</f>
        <v>0</v>
      </c>
      <c r="G7" s="138" t="n">
        <f aca="false">G5+G6</f>
        <v>0</v>
      </c>
    </row>
  </sheetData>
  <mergeCells count="5">
    <mergeCell ref="A2:A4"/>
    <mergeCell ref="B2:D2"/>
    <mergeCell ref="E2:G2"/>
    <mergeCell ref="B3:D3"/>
    <mergeCell ref="E3:G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2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4.3010204081633"/>
    <col collapsed="false" hidden="false" max="6" min="2" style="0" width="12.1479591836735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322</v>
      </c>
    </row>
    <row r="2" customFormat="false" ht="33" hidden="false" customHeight="true" outlineLevel="0" collapsed="false">
      <c r="A2" s="134" t="s">
        <v>179</v>
      </c>
      <c r="B2" s="92" t="s">
        <v>39</v>
      </c>
      <c r="C2" s="14" t="s">
        <v>40</v>
      </c>
      <c r="D2" s="14"/>
      <c r="E2" s="14" t="s">
        <v>323</v>
      </c>
      <c r="F2" s="14"/>
    </row>
    <row r="3" customFormat="false" ht="45" hidden="false" customHeight="true" outlineLevel="0" collapsed="false">
      <c r="A3" s="134"/>
      <c r="B3" s="102" t="s">
        <v>324</v>
      </c>
      <c r="C3" s="102" t="s">
        <v>324</v>
      </c>
      <c r="D3" s="102" t="s">
        <v>325</v>
      </c>
      <c r="E3" s="102" t="s">
        <v>39</v>
      </c>
      <c r="F3" s="102" t="s">
        <v>326</v>
      </c>
    </row>
    <row r="4" customFormat="false" ht="15" hidden="false" customHeight="false" outlineLevel="0" collapsed="false">
      <c r="A4" s="50" t="s">
        <v>327</v>
      </c>
      <c r="B4" s="115" t="n">
        <f aca="false">SUMIF(HK!A:A,"121*",HK!K:K)-SUMIF(HK!A:A,"121*",HK!L:L)+SUMIF(HK!A:A,"122*",HK!K:K)-SUMIF(HK!A:A,"122*",HK!L:L)</f>
        <v>0</v>
      </c>
      <c r="C4" s="115" t="n">
        <f aca="false">SUMIF(HKM!A:A,"121*",HKM!K:K)-SUMIF(HKM!A:A,"121*",HKM!L:L)+SUMIF(HKM!A:A,"122*",HKM!K:K)-SUMIF(HKM!A:A,"122*",HKM!L:L)</f>
        <v>0</v>
      </c>
      <c r="D4" s="115" t="n">
        <f aca="false">SUMIF(HKM!A:A,"121*",HKM!C:C)-SUMIF(HKM!A:A,"121*",HKM!D:D)+SUMIF(HKM!A:A,"122*",HKM!C:C)-SUMIF(HKM!A:A,"122*",HKM!D:D)</f>
        <v>0</v>
      </c>
      <c r="E4" s="115" t="n">
        <f aca="false">SUMIF(HK!A:A,"611*",HK!L:L)-SUMIF(HK!A:A,"611*",HK!K:K)+SUMIF(HK!A:A,"612*",HK!L:L)-SUMIF(HK!A:A,"611*",HK!K:K)</f>
        <v>0</v>
      </c>
      <c r="F4" s="115" t="n">
        <f aca="false">SUMIF(HKM!A:A,"611*",HKM!L:L)-SUMIF(HKM!A:A,"611*",HKM!K:K)+SUMIF(HKM!A:A,"612*",HKM!L:L)-SUMIF(HKM!A:A,"612*",HKM!K:K)</f>
        <v>0</v>
      </c>
      <c r="G4" s="116"/>
      <c r="H4" s="109"/>
      <c r="I4" s="116"/>
      <c r="J4" s="116"/>
    </row>
    <row r="5" customFormat="false" ht="15" hidden="false" customHeight="false" outlineLevel="0" collapsed="false">
      <c r="A5" s="33" t="s">
        <v>135</v>
      </c>
      <c r="B5" s="115" t="n">
        <f aca="false">SUMIF(HK!A:A,"123*",HK!K:K)-SUMIF(HK!A:A,"123*",HK!L:L)</f>
        <v>0</v>
      </c>
      <c r="C5" s="115" t="n">
        <f aca="false">SUMIF(HKM!A:A,"123*",HKM!K:K)-SUMIF(HKM!A:A,"123*",HKM!L:L)</f>
        <v>0</v>
      </c>
      <c r="D5" s="115" t="n">
        <f aca="false">SUMIF(HKM!A:A,"123*",HKM!C:C)</f>
        <v>0</v>
      </c>
      <c r="E5" s="115" t="n">
        <f aca="false">SUMIF(HK!A:A,"613*",HK!L:L)-SUMIF(HK!A:A,"613*",HK!K:K)</f>
        <v>0</v>
      </c>
      <c r="F5" s="115" t="n">
        <f aca="false">SUMIF(HKM!A:A,"613*",HKM!L:L)-SUMIF(HKM!A:A,"613*",HKM!K:K)</f>
        <v>0</v>
      </c>
      <c r="G5" s="116"/>
      <c r="H5" s="109"/>
      <c r="I5" s="116"/>
      <c r="J5" s="116"/>
    </row>
    <row r="6" customFormat="false" ht="15" hidden="false" customHeight="false" outlineLevel="0" collapsed="false">
      <c r="A6" s="9" t="s">
        <v>328</v>
      </c>
      <c r="B6" s="115" t="n">
        <f aca="false">SUMIF(HK!A:A,"124*",HK!K:K)-SUMIF(HK!A:A,"124*",HK!L:L)</f>
        <v>0</v>
      </c>
      <c r="C6" s="115" t="n">
        <f aca="false">SUMIF(HKM!A:A,"124*",HKM!K:K)-SUMIF(HKM!A:A,"124*",HKM!L:L)</f>
        <v>0</v>
      </c>
      <c r="D6" s="115" t="n">
        <f aca="false">SUMIF(HKM!A:A,"124*",HKM!C:C)-SUMIF(HKM!A:A,"124*",HKM!D:D)</f>
        <v>0</v>
      </c>
      <c r="E6" s="115" t="n">
        <f aca="false">SUMIF(HK!A:A,"614*",HK!L:L)-SUMIF(HK!A:A,"614*",HK!K:K)</f>
        <v>0</v>
      </c>
      <c r="F6" s="115" t="n">
        <f aca="false">SUMIF(HKM!A:A,"614*",HKM!L:L)-SUMIF(HKM!A:A,"614*",HKM!K:K)</f>
        <v>0</v>
      </c>
      <c r="G6" s="116"/>
      <c r="H6" s="109"/>
      <c r="I6" s="116"/>
      <c r="J6" s="116"/>
    </row>
    <row r="7" customFormat="false" ht="19.5" hidden="false" customHeight="true" outlineLevel="0" collapsed="false">
      <c r="A7" s="9" t="s">
        <v>54</v>
      </c>
      <c r="B7" s="216"/>
      <c r="C7" s="216"/>
      <c r="D7" s="217"/>
      <c r="E7" s="144"/>
      <c r="F7" s="144"/>
      <c r="G7" s="116"/>
      <c r="H7" s="218"/>
      <c r="I7" s="116"/>
      <c r="J7" s="116"/>
    </row>
    <row r="8" customFormat="false" ht="15" hidden="false" customHeight="false" outlineLevel="0" collapsed="false">
      <c r="A8" s="9" t="s">
        <v>329</v>
      </c>
      <c r="B8" s="219" t="s">
        <v>106</v>
      </c>
      <c r="C8" s="219" t="s">
        <v>106</v>
      </c>
      <c r="D8" s="220" t="s">
        <v>106</v>
      </c>
      <c r="E8" s="115" t="n">
        <f aca="false">SUMIF(HK!A:A,"549*",HK!K:K)-SUMIF(HK!A:A,"549*",HK!L:L)</f>
        <v>0</v>
      </c>
      <c r="F8" s="115" t="n">
        <f aca="false">SUMIF(HKM!A:A,"549*",HKM!K:K)-SUMIF(HKM!A:A,"549*",HKM!L:L)</f>
        <v>0</v>
      </c>
      <c r="G8" s="116"/>
      <c r="H8" s="109"/>
      <c r="I8" s="116"/>
      <c r="J8" s="116"/>
    </row>
    <row r="9" customFormat="false" ht="15" hidden="false" customHeight="false" outlineLevel="0" collapsed="false">
      <c r="A9" s="9" t="s">
        <v>330</v>
      </c>
      <c r="B9" s="219" t="s">
        <v>106</v>
      </c>
      <c r="C9" s="219" t="s">
        <v>106</v>
      </c>
      <c r="D9" s="220" t="s">
        <v>106</v>
      </c>
      <c r="E9" s="115" t="n">
        <f aca="false">SUMIF(HK!A:A,"513*",HK!K:K)-SUMIF(HK!A:A,"513*",HK!L:L)</f>
        <v>0</v>
      </c>
      <c r="F9" s="115" t="n">
        <f aca="false">SUMIF(HKM!A:A,"513*",HKM!K:K)-SUMIF(HKM!A:A,"513*",HKM!L:L)</f>
        <v>0</v>
      </c>
      <c r="G9" s="116"/>
      <c r="H9" s="109"/>
      <c r="I9" s="116"/>
      <c r="J9" s="116"/>
    </row>
    <row r="10" customFormat="false" ht="15" hidden="false" customHeight="false" outlineLevel="0" collapsed="false">
      <c r="A10" s="9" t="s">
        <v>331</v>
      </c>
      <c r="B10" s="219" t="s">
        <v>106</v>
      </c>
      <c r="C10" s="219" t="s">
        <v>106</v>
      </c>
      <c r="D10" s="220" t="s">
        <v>106</v>
      </c>
      <c r="E10" s="115" t="n">
        <f aca="false">SUMIF(HK!A:A,"543*",HK!K:K)-SUMIF(HK!A:A,"543*",HK!L:L)</f>
        <v>0</v>
      </c>
      <c r="F10" s="115" t="n">
        <f aca="false">SUMIF(HKM!A:A,"543*",HKM!K:K)-SUMIF(HKM!A:A,"543*",HKM!L:L)</f>
        <v>0</v>
      </c>
      <c r="G10" s="116"/>
      <c r="H10" s="109"/>
      <c r="I10" s="116"/>
      <c r="J10" s="116"/>
    </row>
    <row r="11" customFormat="false" ht="19.5" hidden="false" customHeight="true" outlineLevel="0" collapsed="false">
      <c r="A11" s="11" t="s">
        <v>278</v>
      </c>
      <c r="B11" s="221" t="s">
        <v>106</v>
      </c>
      <c r="C11" s="221" t="s">
        <v>106</v>
      </c>
      <c r="D11" s="222" t="s">
        <v>106</v>
      </c>
      <c r="E11" s="145"/>
      <c r="F11" s="145"/>
      <c r="G11" s="116"/>
      <c r="H11" s="218"/>
      <c r="I11" s="116"/>
      <c r="J11" s="116"/>
    </row>
    <row r="12" customFormat="false" ht="15" hidden="false" customHeight="false" outlineLevel="0" collapsed="false">
      <c r="A12" s="26" t="s">
        <v>332</v>
      </c>
      <c r="B12" s="221" t="s">
        <v>106</v>
      </c>
      <c r="C12" s="221" t="s">
        <v>106</v>
      </c>
      <c r="D12" s="222" t="s">
        <v>106</v>
      </c>
      <c r="E12" s="128" t="n">
        <f aca="false">SUMIF(VZaS!C:C,"006",VZaS!D:D)</f>
        <v>0</v>
      </c>
      <c r="F12" s="128" t="n">
        <f aca="false">SUMIF(VZaS!C:C,"006",VZaS!E:E)</f>
        <v>0</v>
      </c>
      <c r="G12" s="116"/>
      <c r="H12" s="223"/>
      <c r="I12" s="116"/>
      <c r="J12" s="116"/>
    </row>
  </sheetData>
  <mergeCells count="3">
    <mergeCell ref="A2:A3"/>
    <mergeCell ref="C2:D2"/>
    <mergeCell ref="E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G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333</v>
      </c>
    </row>
    <row r="2" customFormat="false" ht="26.25" hidden="false" customHeight="true" outlineLevel="0" collapsed="false">
      <c r="A2" s="14" t="s">
        <v>179</v>
      </c>
      <c r="B2" s="92" t="s">
        <v>39</v>
      </c>
      <c r="C2" s="92" t="s">
        <v>40</v>
      </c>
    </row>
    <row r="3" customFormat="false" ht="18.75" hidden="false" customHeight="true" outlineLevel="0" collapsed="false">
      <c r="A3" s="126" t="s">
        <v>334</v>
      </c>
      <c r="B3" s="128" t="n">
        <f aca="false">SUMIF(HK!A:A,"601*",HK!L:L)-SUMIF(HK!A:A,"601*",HK!K:K)</f>
        <v>0</v>
      </c>
      <c r="C3" s="128" t="n">
        <f aca="false">SUMIF(HKM!A:A,"601*",HKM!L:L)-SUMIF(HKM!A:A,"601*",HKM!K:K)</f>
        <v>0</v>
      </c>
      <c r="D3" s="116"/>
      <c r="E3" s="185"/>
      <c r="G3" s="224"/>
    </row>
    <row r="4" customFormat="false" ht="18.75" hidden="false" customHeight="true" outlineLevel="0" collapsed="false">
      <c r="A4" s="126" t="s">
        <v>335</v>
      </c>
      <c r="B4" s="128" t="n">
        <f aca="false">SUMIF(HK!A:A,"602*",HK!L:L)-SUMIF(HK!A:A,"602*",HK!K:K)</f>
        <v>0</v>
      </c>
      <c r="C4" s="128" t="n">
        <f aca="false">SUMIF(HKM!A:A,"602*",HKM!L:L)-SUMIF(HKM!A:A,"602*",HKM!K:K)</f>
        <v>0</v>
      </c>
      <c r="D4" s="116"/>
      <c r="E4" s="185"/>
      <c r="G4" s="224"/>
    </row>
    <row r="5" customFormat="false" ht="18.75" hidden="false" customHeight="true" outlineLevel="0" collapsed="false">
      <c r="A5" s="126" t="s">
        <v>336</v>
      </c>
      <c r="B5" s="128" t="n">
        <f aca="false">SUMIF(HK!A:A,"604*",HK!L:L)-SUMIF(HK!A:A,"604*",HK!K:K)</f>
        <v>0</v>
      </c>
      <c r="C5" s="128" t="n">
        <f aca="false">SUMIF(HKM!A:A,"604*",HKM!L:L)-SUMIF(HKM!A:A,"604*",HKM!K:K)</f>
        <v>0</v>
      </c>
      <c r="D5" s="116"/>
      <c r="E5" s="185"/>
      <c r="G5" s="224"/>
    </row>
    <row r="6" customFormat="false" ht="18.75" hidden="false" customHeight="true" outlineLevel="0" collapsed="false">
      <c r="A6" s="126" t="s">
        <v>337</v>
      </c>
      <c r="B6" s="128" t="n">
        <f aca="false">SUMIF(HK!A:A,"606*",HK!L:L)-SUMIF(HK!A:A,"606*",HK!K:K)</f>
        <v>0</v>
      </c>
      <c r="C6" s="128" t="n">
        <f aca="false">SUMIF(HKM!A:A,"606*",HKM!L:L)-SUMIF(HKM!A:A,"606*",HKM!K:K)</f>
        <v>0</v>
      </c>
      <c r="D6" s="116"/>
      <c r="E6" s="185"/>
      <c r="G6" s="224"/>
    </row>
    <row r="7" customFormat="false" ht="18.75" hidden="false" customHeight="true" outlineLevel="0" collapsed="false">
      <c r="A7" s="126" t="s">
        <v>338</v>
      </c>
      <c r="B7" s="128"/>
      <c r="C7" s="128"/>
      <c r="D7" s="116"/>
      <c r="E7" s="185"/>
      <c r="G7" s="225"/>
    </row>
    <row r="8" customFormat="false" ht="15" hidden="false" customHeight="false" outlineLevel="0" collapsed="false">
      <c r="A8" s="9" t="s">
        <v>339</v>
      </c>
      <c r="B8" s="144"/>
      <c r="C8" s="144"/>
      <c r="D8" s="116"/>
      <c r="E8" s="116"/>
      <c r="G8" s="224"/>
    </row>
    <row r="9" customFormat="false" ht="18.75" hidden="false" customHeight="true" outlineLevel="0" collapsed="false">
      <c r="A9" s="139" t="s">
        <v>340</v>
      </c>
      <c r="B9" s="138" t="n">
        <f aca="false">SUM(B3:B8)</f>
        <v>0</v>
      </c>
      <c r="C9" s="138" t="n">
        <f aca="false">SUM(C3:C8)</f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E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7.5408163265306"/>
    <col collapsed="false" hidden="false" max="3" min="2" style="0" width="29.0255102040816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341</v>
      </c>
      <c r="D1" s="116"/>
      <c r="E1" s="116"/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  <c r="D2" s="116"/>
      <c r="E2" s="116"/>
    </row>
    <row r="3" customFormat="false" ht="30.75" hidden="false" customHeight="true" outlineLevel="0" collapsed="false">
      <c r="A3" s="19" t="s">
        <v>342</v>
      </c>
      <c r="B3" s="128"/>
      <c r="C3" s="128"/>
    </row>
    <row r="4" customFormat="false" ht="15" hidden="false" customHeight="false" outlineLevel="0" collapsed="false">
      <c r="A4" s="9" t="s">
        <v>343</v>
      </c>
      <c r="B4" s="144"/>
      <c r="C4" s="144"/>
    </row>
    <row r="5" customFormat="false" ht="15" hidden="false" customHeight="false" outlineLevel="0" collapsed="false">
      <c r="A5" s="9" t="s">
        <v>344</v>
      </c>
      <c r="B5" s="144"/>
      <c r="C5" s="144"/>
    </row>
    <row r="6" customFormat="false" ht="15" hidden="false" customHeight="false" outlineLevel="0" collapsed="false">
      <c r="A6" s="9" t="s">
        <v>345</v>
      </c>
      <c r="B6" s="144"/>
      <c r="C6" s="144"/>
    </row>
    <row r="7" customFormat="false" ht="15" hidden="false" customHeight="false" outlineLevel="0" collapsed="false">
      <c r="A7" s="9" t="s">
        <v>346</v>
      </c>
      <c r="B7" s="144"/>
      <c r="C7" s="144"/>
    </row>
    <row r="8" customFormat="false" ht="15" hidden="false" customHeight="false" outlineLevel="0" collapsed="false">
      <c r="A8" s="11" t="s">
        <v>347</v>
      </c>
      <c r="B8" s="145"/>
      <c r="C8" s="145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66</v>
      </c>
    </row>
    <row r="2" customFormat="false" ht="21" hidden="false" customHeight="true" outlineLevel="0" collapsed="false">
      <c r="A2" s="5" t="s">
        <v>46</v>
      </c>
      <c r="B2" s="6" t="s">
        <v>67</v>
      </c>
    </row>
    <row r="3" customFormat="false" ht="32.25" hidden="false" customHeight="true" outlineLevel="0" collapsed="false">
      <c r="A3" s="7" t="s">
        <v>68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0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C8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6.3112244897959"/>
    <col collapsed="false" hidden="false" max="2" min="2" style="0" width="26.0510204081633"/>
    <col collapsed="false" hidden="false" max="3" min="3" style="0" width="22.9489795918367"/>
    <col collapsed="false" hidden="false" max="4" min="4" style="0" width="17.1428571428571"/>
    <col collapsed="false" hidden="false" max="5" min="5" style="0" width="19.3061224489796"/>
    <col collapsed="false" hidden="false" max="6" min="6" style="0" width="19.0357142857143"/>
    <col collapsed="false" hidden="false" max="7" min="7" style="0" width="12.8265306122449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348</v>
      </c>
    </row>
    <row r="2" customFormat="false" ht="15" hidden="false" customHeight="false" outlineLevel="0" collapsed="false">
      <c r="A2" s="14" t="s">
        <v>179</v>
      </c>
      <c r="B2" s="92" t="s">
        <v>39</v>
      </c>
      <c r="C2" s="92" t="s">
        <v>40</v>
      </c>
    </row>
    <row r="3" customFormat="false" ht="15" hidden="false" customHeight="false" outlineLevel="0" collapsed="false">
      <c r="A3" s="50" t="s">
        <v>349</v>
      </c>
      <c r="B3" s="10"/>
      <c r="C3" s="10"/>
    </row>
    <row r="4" customFormat="false" ht="15" hidden="false" customHeight="false" outlineLevel="0" collapsed="false">
      <c r="A4" s="226" t="s">
        <v>350</v>
      </c>
      <c r="B4" s="10"/>
      <c r="C4" s="10"/>
    </row>
    <row r="5" customFormat="false" ht="15" hidden="false" customHeight="false" outlineLevel="0" collapsed="false">
      <c r="A5" s="33" t="s">
        <v>351</v>
      </c>
      <c r="B5" s="10"/>
      <c r="C5" s="10"/>
    </row>
    <row r="6" customFormat="false" ht="15" hidden="false" customHeight="false" outlineLevel="0" collapsed="false">
      <c r="A6" s="9" t="s">
        <v>352</v>
      </c>
      <c r="B6" s="10"/>
      <c r="C6" s="10"/>
    </row>
    <row r="7" customFormat="false" ht="15" hidden="false" customHeight="false" outlineLevel="0" collapsed="false">
      <c r="A7" s="50" t="s">
        <v>353</v>
      </c>
      <c r="B7" s="10"/>
      <c r="C7" s="10"/>
    </row>
    <row r="8" customFormat="false" ht="15" hidden="false" customHeight="false" outlineLevel="0" collapsed="false">
      <c r="A8" s="227" t="s">
        <v>354</v>
      </c>
      <c r="B8" s="12"/>
      <c r="C8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J1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2.0051020408163"/>
    <col collapsed="false" hidden="false" max="2" min="2" style="0" width="10.530612244898"/>
    <col collapsed="false" hidden="false" max="3" min="3" style="0" width="11.6071428571429"/>
    <col collapsed="false" hidden="false" max="5" min="4" style="0" width="10.530612244898"/>
    <col collapsed="false" hidden="false" max="6" min="6" style="0" width="12.5561224489796"/>
    <col collapsed="false" hidden="false" max="7" min="7" style="0" width="10.530612244898"/>
    <col collapsed="false" hidden="false" max="1025" min="8" style="0" width="9.04591836734694"/>
  </cols>
  <sheetData>
    <row r="1" customFormat="false" ht="15" hidden="false" customHeight="false" outlineLevel="0" collapsed="false">
      <c r="A1" s="4" t="s">
        <v>355</v>
      </c>
    </row>
    <row r="2" customFormat="false" ht="35.25" hidden="false" customHeight="true" outlineLevel="0" collapsed="false">
      <c r="A2" s="14" t="s">
        <v>179</v>
      </c>
      <c r="B2" s="14" t="s">
        <v>39</v>
      </c>
      <c r="C2" s="14"/>
      <c r="D2" s="14"/>
      <c r="E2" s="14" t="s">
        <v>40</v>
      </c>
      <c r="F2" s="14"/>
      <c r="G2" s="14"/>
    </row>
    <row r="3" s="228" customFormat="true" ht="15" hidden="false" customHeight="false" outlineLevel="0" collapsed="false">
      <c r="A3" s="14"/>
      <c r="B3" s="102" t="s">
        <v>356</v>
      </c>
      <c r="C3" s="102" t="s">
        <v>357</v>
      </c>
      <c r="D3" s="102" t="s">
        <v>358</v>
      </c>
      <c r="E3" s="102" t="s">
        <v>356</v>
      </c>
      <c r="F3" s="102" t="s">
        <v>357</v>
      </c>
      <c r="G3" s="102" t="s">
        <v>358</v>
      </c>
    </row>
    <row r="4" customFormat="false" ht="15" hidden="false" customHeight="false" outlineLevel="0" collapsed="false">
      <c r="A4" s="9" t="s">
        <v>359</v>
      </c>
      <c r="B4" s="176" t="n">
        <f aca="false">SUMIF(VZaS!C:C,"056",VZaS!D:D)</f>
        <v>0</v>
      </c>
      <c r="C4" s="229" t="s">
        <v>106</v>
      </c>
      <c r="D4" s="230" t="s">
        <v>106</v>
      </c>
      <c r="E4" s="176" t="n">
        <f aca="false">SUMIF(VZaS!C:C,"056",VZaS!E:E)</f>
        <v>0</v>
      </c>
      <c r="F4" s="229" t="s">
        <v>106</v>
      </c>
      <c r="G4" s="230" t="s">
        <v>106</v>
      </c>
      <c r="H4" s="231"/>
      <c r="I4" s="231"/>
      <c r="J4" s="232"/>
    </row>
    <row r="5" customFormat="false" ht="20.25" hidden="false" customHeight="true" outlineLevel="0" collapsed="false">
      <c r="A5" s="9" t="s">
        <v>360</v>
      </c>
      <c r="B5" s="229" t="s">
        <v>106</v>
      </c>
      <c r="C5" s="127"/>
      <c r="D5" s="233"/>
      <c r="E5" s="229" t="s">
        <v>106</v>
      </c>
      <c r="F5" s="127"/>
      <c r="G5" s="233"/>
      <c r="H5" s="231"/>
      <c r="I5" s="231"/>
      <c r="J5" s="231"/>
    </row>
    <row r="6" customFormat="false" ht="20.25" hidden="false" customHeight="true" outlineLevel="0" collapsed="false">
      <c r="A6" s="9" t="s">
        <v>361</v>
      </c>
      <c r="B6" s="127"/>
      <c r="C6" s="127"/>
      <c r="D6" s="233"/>
      <c r="E6" s="127"/>
      <c r="F6" s="127"/>
      <c r="G6" s="233"/>
      <c r="H6" s="231"/>
      <c r="I6" s="231"/>
      <c r="J6" s="231"/>
    </row>
    <row r="7" customFormat="false" ht="20.25" hidden="false" customHeight="true" outlineLevel="0" collapsed="false">
      <c r="A7" s="9" t="s">
        <v>362</v>
      </c>
      <c r="B7" s="127"/>
      <c r="C7" s="127"/>
      <c r="D7" s="233"/>
      <c r="E7" s="127"/>
      <c r="F7" s="127"/>
      <c r="G7" s="233"/>
      <c r="H7" s="231"/>
      <c r="I7" s="231"/>
      <c r="J7" s="231"/>
    </row>
    <row r="8" customFormat="false" ht="20.25" hidden="false" customHeight="true" outlineLevel="0" collapsed="false">
      <c r="A8" s="9" t="s">
        <v>363</v>
      </c>
      <c r="B8" s="127"/>
      <c r="C8" s="127"/>
      <c r="D8" s="233"/>
      <c r="E8" s="127"/>
      <c r="F8" s="127"/>
      <c r="G8" s="233"/>
      <c r="H8" s="231"/>
      <c r="I8" s="231"/>
      <c r="J8" s="231"/>
    </row>
    <row r="9" customFormat="false" ht="20.25" hidden="false" customHeight="true" outlineLevel="0" collapsed="false">
      <c r="A9" s="9" t="s">
        <v>278</v>
      </c>
      <c r="B9" s="127"/>
      <c r="C9" s="127"/>
      <c r="D9" s="233"/>
      <c r="E9" s="127"/>
      <c r="F9" s="127"/>
      <c r="G9" s="233"/>
      <c r="H9" s="231"/>
      <c r="I9" s="231"/>
      <c r="J9" s="231"/>
    </row>
    <row r="10" customFormat="false" ht="20.25" hidden="false" customHeight="true" outlineLevel="0" collapsed="false">
      <c r="A10" s="9" t="s">
        <v>54</v>
      </c>
      <c r="B10" s="127"/>
      <c r="C10" s="127"/>
      <c r="D10" s="233"/>
      <c r="E10" s="127"/>
      <c r="F10" s="127"/>
      <c r="G10" s="233"/>
      <c r="H10" s="231"/>
      <c r="I10" s="231"/>
      <c r="J10" s="231"/>
    </row>
    <row r="11" customFormat="false" ht="20.25" hidden="false" customHeight="true" outlineLevel="0" collapsed="false">
      <c r="A11" s="9" t="s">
        <v>364</v>
      </c>
      <c r="B11" s="229" t="s">
        <v>106</v>
      </c>
      <c r="C11" s="176" t="n">
        <f aca="false">SUMIF(VZaS!C:C,"058",VZaS!D:D)</f>
        <v>0</v>
      </c>
      <c r="D11" s="233"/>
      <c r="E11" s="229" t="s">
        <v>106</v>
      </c>
      <c r="F11" s="176" t="n">
        <f aca="false">SUMIF(VZaS!C:C,"058",VZaS!E:E)</f>
        <v>0</v>
      </c>
      <c r="G11" s="233"/>
      <c r="H11" s="231"/>
      <c r="I11" s="231"/>
      <c r="J11" s="231"/>
    </row>
    <row r="12" customFormat="false" ht="20.25" hidden="false" customHeight="true" outlineLevel="0" collapsed="false">
      <c r="A12" s="9" t="s">
        <v>365</v>
      </c>
      <c r="B12" s="229" t="s">
        <v>106</v>
      </c>
      <c r="C12" s="176" t="n">
        <f aca="false">SUMIF(VZaS!C:C,"059",VZaS!D:D)</f>
        <v>0</v>
      </c>
      <c r="D12" s="233"/>
      <c r="E12" s="229" t="s">
        <v>106</v>
      </c>
      <c r="F12" s="176" t="n">
        <f aca="false">SUMIF(VZaS!C:C,"059",VZaS!E:E)</f>
        <v>0</v>
      </c>
      <c r="G12" s="233"/>
      <c r="H12" s="231"/>
      <c r="I12" s="231"/>
      <c r="J12" s="231"/>
    </row>
    <row r="13" customFormat="false" ht="20.25" hidden="false" customHeight="true" outlineLevel="0" collapsed="false">
      <c r="A13" s="11" t="s">
        <v>366</v>
      </c>
      <c r="B13" s="189" t="s">
        <v>106</v>
      </c>
      <c r="C13" s="137"/>
      <c r="D13" s="234"/>
      <c r="E13" s="189" t="s">
        <v>106</v>
      </c>
      <c r="F13" s="137"/>
      <c r="G13" s="234"/>
    </row>
  </sheetData>
  <mergeCells count="3">
    <mergeCell ref="A2:A3"/>
    <mergeCell ref="B2:D2"/>
    <mergeCell ref="E2:G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31.5867346938776"/>
    <col collapsed="false" hidden="false" max="1025" min="2" style="0" width="9.04591836734694"/>
  </cols>
  <sheetData>
    <row r="1" customFormat="false" ht="15" hidden="false" customHeight="false" outlineLevel="0" collapsed="false">
      <c r="A1" s="0" t="s">
        <v>367</v>
      </c>
      <c r="B1" s="0" t="s">
        <v>368</v>
      </c>
    </row>
    <row r="2" customFormat="false" ht="15" hidden="false" customHeight="false" outlineLevel="0" collapsed="false">
      <c r="A2" s="0" t="s">
        <v>369</v>
      </c>
      <c r="B2" s="0" t="s">
        <v>370</v>
      </c>
    </row>
    <row r="3" customFormat="false" ht="15" hidden="false" customHeight="false" outlineLevel="0" collapsed="false">
      <c r="A3" s="0" t="s">
        <v>371</v>
      </c>
      <c r="B3" s="0" t="s">
        <v>372</v>
      </c>
    </row>
    <row r="4" customFormat="false" ht="15" hidden="false" customHeight="false" outlineLevel="0" collapsed="false">
      <c r="A4" s="0" t="s">
        <v>373</v>
      </c>
      <c r="B4" s="0" t="s">
        <v>372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6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.8" hidden="false" customHeight="false" outlineLevel="0" collapsed="false">
      <c r="A1" s="238" t="s">
        <v>374</v>
      </c>
      <c r="B1" s="239" t="s">
        <v>375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customFormat="false" ht="15.8" hidden="false" customHeight="false" outlineLevel="0" collapsed="false">
      <c r="A2" s="238" t="s">
        <v>376</v>
      </c>
      <c r="B2" s="239" t="s">
        <v>377</v>
      </c>
      <c r="C2" s="240"/>
      <c r="D2" s="240"/>
      <c r="E2" s="240"/>
      <c r="F2" s="240"/>
      <c r="G2" s="240"/>
      <c r="H2" s="240"/>
      <c r="I2" s="240"/>
      <c r="J2" s="240"/>
      <c r="K2" s="240"/>
      <c r="L2" s="240"/>
    </row>
    <row r="3" customFormat="false" ht="23.85" hidden="false" customHeight="false" outlineLevel="0" collapsed="false">
      <c r="A3" s="238"/>
      <c r="B3" s="239" t="s">
        <v>378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customFormat="false" ht="44.75" hidden="false" customHeight="false" outlineLevel="0" collapsed="false">
      <c r="A4" s="238"/>
      <c r="B4" s="239" t="s">
        <v>379</v>
      </c>
      <c r="C4" s="240"/>
      <c r="D4" s="240"/>
      <c r="E4" s="240"/>
      <c r="F4" s="240"/>
      <c r="G4" s="240"/>
      <c r="H4" s="240"/>
      <c r="I4" s="240"/>
      <c r="J4" s="240"/>
      <c r="K4" s="240"/>
      <c r="L4" s="240"/>
    </row>
    <row r="5" customFormat="false" ht="15.8" hidden="false" customHeight="false" outlineLevel="0" collapsed="false">
      <c r="A5" s="238"/>
      <c r="B5" s="239" t="s">
        <v>380</v>
      </c>
      <c r="C5" s="240"/>
      <c r="D5" s="240"/>
      <c r="E5" s="240"/>
      <c r="F5" s="240"/>
      <c r="G5" s="240"/>
      <c r="H5" s="240"/>
      <c r="I5" s="240"/>
      <c r="J5" s="240"/>
      <c r="K5" s="240"/>
      <c r="L5" s="240"/>
    </row>
    <row r="6" customFormat="false" ht="55.2" hidden="false" customHeight="false" outlineLevel="0" collapsed="false">
      <c r="A6" s="238"/>
      <c r="B6" s="239" t="s">
        <v>381</v>
      </c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customFormat="false" ht="34.3" hidden="false" customHeight="false" outlineLevel="0" collapsed="false">
      <c r="A7" s="238"/>
      <c r="B7" s="239" t="s">
        <v>382</v>
      </c>
      <c r="C7" s="240"/>
      <c r="D7" s="240"/>
      <c r="E7" s="240"/>
      <c r="F7" s="240"/>
      <c r="G7" s="240"/>
      <c r="H7" s="240"/>
      <c r="I7" s="240"/>
      <c r="J7" s="240"/>
      <c r="K7" s="240"/>
      <c r="L7" s="240"/>
    </row>
    <row r="8" customFormat="false" ht="44.75" hidden="false" customHeight="false" outlineLevel="0" collapsed="false">
      <c r="A8" s="238"/>
      <c r="B8" s="239" t="s">
        <v>383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customFormat="false" ht="15.8" hidden="false" customHeight="false" outlineLevel="0" collapsed="false">
      <c r="A9" s="238"/>
      <c r="B9" s="239" t="s">
        <v>384</v>
      </c>
      <c r="C9" s="240"/>
      <c r="D9" s="240"/>
      <c r="E9" s="240"/>
      <c r="F9" s="240"/>
      <c r="G9" s="240"/>
      <c r="H9" s="240"/>
      <c r="I9" s="240"/>
      <c r="J9" s="240"/>
      <c r="K9" s="240"/>
      <c r="L9" s="240"/>
    </row>
    <row r="10" customFormat="false" ht="23.85" hidden="false" customHeight="false" outlineLevel="0" collapsed="false">
      <c r="A10" s="238"/>
      <c r="B10" s="239" t="s">
        <v>385</v>
      </c>
      <c r="C10" s="240"/>
      <c r="D10" s="240"/>
      <c r="E10" s="240"/>
      <c r="F10" s="240"/>
      <c r="G10" s="240"/>
      <c r="H10" s="240"/>
      <c r="I10" s="240"/>
      <c r="J10" s="240"/>
      <c r="K10" s="240"/>
      <c r="L10" s="240"/>
    </row>
    <row r="11" customFormat="false" ht="15.8" hidden="false" customHeight="false" outlineLevel="0" collapsed="false">
      <c r="A11" s="238"/>
      <c r="B11" s="239"/>
      <c r="C11" s="240"/>
      <c r="D11" s="240"/>
      <c r="E11" s="240"/>
      <c r="F11" s="240"/>
      <c r="G11" s="240"/>
      <c r="H11" s="240"/>
      <c r="I11" s="240"/>
      <c r="J11" s="240"/>
      <c r="K11" s="240"/>
      <c r="L11" s="240"/>
    </row>
    <row r="12" customFormat="false" ht="15.8" hidden="false" customHeight="false" outlineLevel="0" collapsed="false">
      <c r="A12" s="238"/>
      <c r="B12" s="239" t="s">
        <v>386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</row>
    <row r="13" customFormat="false" ht="23.85" hidden="false" customHeight="false" outlineLevel="0" collapsed="false">
      <c r="A13" s="238"/>
      <c r="B13" s="239" t="s">
        <v>387</v>
      </c>
      <c r="C13" s="240"/>
      <c r="D13" s="240"/>
      <c r="E13" s="240"/>
      <c r="F13" s="240"/>
      <c r="G13" s="240"/>
      <c r="H13" s="240"/>
      <c r="I13" s="240"/>
      <c r="J13" s="240"/>
      <c r="K13" s="240"/>
      <c r="L13" s="240"/>
    </row>
    <row r="14" customFormat="false" ht="34.3" hidden="false" customHeight="false" outlineLevel="0" collapsed="false">
      <c r="A14" s="238"/>
      <c r="B14" s="239" t="s">
        <v>388</v>
      </c>
      <c r="C14" s="240"/>
      <c r="D14" s="240"/>
      <c r="E14" s="240"/>
      <c r="F14" s="240"/>
      <c r="G14" s="240"/>
      <c r="H14" s="240"/>
      <c r="I14" s="240"/>
      <c r="J14" s="240"/>
      <c r="K14" s="240"/>
      <c r="L14" s="240"/>
    </row>
    <row r="15" customFormat="false" ht="23.85" hidden="false" customHeight="false" outlineLevel="0" collapsed="false">
      <c r="A15" s="238"/>
      <c r="B15" s="239" t="s">
        <v>389</v>
      </c>
      <c r="C15" s="240"/>
      <c r="D15" s="240"/>
      <c r="E15" s="240"/>
      <c r="F15" s="240"/>
      <c r="G15" s="240"/>
      <c r="H15" s="240"/>
      <c r="I15" s="240"/>
      <c r="J15" s="240"/>
      <c r="K15" s="240"/>
      <c r="L15" s="240"/>
    </row>
    <row r="16" customFormat="false" ht="23.85" hidden="false" customHeight="false" outlineLevel="0" collapsed="false">
      <c r="A16" s="238"/>
      <c r="B16" s="239" t="s">
        <v>390</v>
      </c>
      <c r="C16" s="240"/>
      <c r="D16" s="240"/>
      <c r="E16" s="240"/>
      <c r="F16" s="240"/>
      <c r="G16" s="240"/>
      <c r="H16" s="240"/>
      <c r="I16" s="240"/>
      <c r="J16" s="240"/>
      <c r="K16" s="240"/>
      <c r="L16" s="240"/>
    </row>
    <row r="17" customFormat="false" ht="23.85" hidden="false" customHeight="false" outlineLevel="0" collapsed="false">
      <c r="A17" s="238"/>
      <c r="B17" s="239" t="s">
        <v>391</v>
      </c>
      <c r="C17" s="240"/>
      <c r="D17" s="240"/>
      <c r="E17" s="240"/>
      <c r="F17" s="240"/>
      <c r="G17" s="240"/>
      <c r="H17" s="240"/>
      <c r="I17" s="240"/>
      <c r="J17" s="240"/>
      <c r="K17" s="240"/>
      <c r="L17" s="240"/>
    </row>
    <row r="18" customFormat="false" ht="13.8" hidden="false" customHeight="false" outlineLevel="0" collapsed="false">
      <c r="A18" s="238"/>
      <c r="B18" s="239"/>
      <c r="C18" s="240"/>
      <c r="D18" s="240"/>
      <c r="E18" s="240"/>
      <c r="F18" s="240"/>
      <c r="G18" s="240"/>
      <c r="H18" s="240"/>
      <c r="I18" s="240"/>
      <c r="J18" s="240"/>
      <c r="K18" s="240"/>
      <c r="L18" s="240"/>
    </row>
    <row r="19" customFormat="false" ht="13.8" hidden="false" customHeight="false" outlineLevel="0" collapsed="false">
      <c r="A19" s="238"/>
      <c r="B19" s="239"/>
      <c r="C19" s="240"/>
      <c r="D19" s="240"/>
      <c r="E19" s="240"/>
      <c r="F19" s="240"/>
      <c r="G19" s="240"/>
      <c r="H19" s="240"/>
      <c r="I19" s="240"/>
      <c r="J19" s="240"/>
      <c r="K19" s="240"/>
      <c r="L19" s="240"/>
    </row>
    <row r="20" customFormat="false" ht="13.8" hidden="false" customHeight="false" outlineLevel="0" collapsed="false">
      <c r="A20" s="238"/>
      <c r="B20" s="239"/>
      <c r="C20" s="240"/>
      <c r="D20" s="240"/>
      <c r="E20" s="240"/>
      <c r="F20" s="240"/>
      <c r="G20" s="240"/>
      <c r="H20" s="240"/>
      <c r="I20" s="240"/>
      <c r="J20" s="240"/>
      <c r="K20" s="240"/>
      <c r="L20" s="240"/>
    </row>
    <row r="21" customFormat="false" ht="13.8" hidden="false" customHeight="false" outlineLevel="0" collapsed="false">
      <c r="A21" s="238"/>
      <c r="B21" s="239"/>
      <c r="C21" s="240"/>
      <c r="D21" s="240"/>
      <c r="E21" s="240"/>
      <c r="F21" s="240"/>
      <c r="G21" s="240"/>
      <c r="H21" s="240"/>
      <c r="I21" s="240"/>
      <c r="J21" s="240"/>
      <c r="K21" s="240"/>
      <c r="L21" s="240"/>
    </row>
    <row r="22" customFormat="false" ht="13.8" hidden="false" customHeight="false" outlineLevel="0" collapsed="false">
      <c r="A22" s="238"/>
      <c r="B22" s="239"/>
      <c r="C22" s="240"/>
      <c r="D22" s="240"/>
      <c r="E22" s="240"/>
      <c r="F22" s="240"/>
      <c r="G22" s="240"/>
      <c r="H22" s="240"/>
      <c r="I22" s="240"/>
      <c r="J22" s="240"/>
      <c r="K22" s="240"/>
      <c r="L22" s="240"/>
    </row>
    <row r="23" customFormat="false" ht="13.8" hidden="false" customHeight="false" outlineLevel="0" collapsed="false">
      <c r="A23" s="238"/>
      <c r="B23" s="239"/>
      <c r="C23" s="240"/>
      <c r="D23" s="240"/>
      <c r="E23" s="240"/>
      <c r="F23" s="240"/>
      <c r="G23" s="240"/>
      <c r="H23" s="240"/>
      <c r="I23" s="240"/>
      <c r="J23" s="240"/>
      <c r="K23" s="240"/>
      <c r="L23" s="240"/>
    </row>
    <row r="24" customFormat="false" ht="13.8" hidden="false" customHeight="false" outlineLevel="0" collapsed="false">
      <c r="A24" s="238"/>
      <c r="B24" s="239"/>
      <c r="C24" s="240"/>
      <c r="D24" s="240"/>
      <c r="E24" s="240"/>
      <c r="F24" s="240"/>
      <c r="G24" s="240"/>
      <c r="H24" s="240"/>
      <c r="I24" s="240"/>
      <c r="J24" s="240"/>
      <c r="K24" s="240"/>
      <c r="L24" s="240"/>
    </row>
    <row r="25" customFormat="false" ht="13.8" hidden="false" customHeight="false" outlineLevel="0" collapsed="false">
      <c r="A25" s="238"/>
      <c r="B25" s="239"/>
      <c r="C25" s="240"/>
      <c r="D25" s="240"/>
      <c r="E25" s="240"/>
      <c r="F25" s="240"/>
      <c r="G25" s="240"/>
      <c r="H25" s="240"/>
      <c r="I25" s="240"/>
      <c r="J25" s="240"/>
      <c r="K25" s="240"/>
      <c r="L25" s="240"/>
    </row>
    <row r="26" customFormat="false" ht="15" hidden="false" customHeight="false" outlineLevel="0" collapsed="false">
      <c r="A26" s="238" t="s">
        <v>392</v>
      </c>
      <c r="B26" s="239" t="s">
        <v>393</v>
      </c>
      <c r="C26" s="240" t="s">
        <v>394</v>
      </c>
      <c r="D26" s="240" t="s">
        <v>395</v>
      </c>
      <c r="E26" s="240" t="s">
        <v>396</v>
      </c>
      <c r="F26" s="240" t="s">
        <v>397</v>
      </c>
      <c r="G26" s="240" t="s">
        <v>398</v>
      </c>
      <c r="H26" s="240" t="s">
        <v>399</v>
      </c>
      <c r="I26" s="240" t="s">
        <v>400</v>
      </c>
      <c r="J26" s="240" t="s">
        <v>401</v>
      </c>
      <c r="K26" s="240" t="s">
        <v>402</v>
      </c>
      <c r="L26" s="240" t="s">
        <v>403</v>
      </c>
    </row>
    <row r="27" customFormat="false" ht="15" hidden="false" customHeight="false" outlineLevel="0" collapsed="false">
      <c r="A27" s="241" t="s">
        <v>404</v>
      </c>
      <c r="B27" s="242" t="s">
        <v>405</v>
      </c>
      <c r="C27" s="243" t="n">
        <v>86.62</v>
      </c>
      <c r="D27" s="243" t="n">
        <v>0</v>
      </c>
      <c r="E27" s="243" t="n">
        <v>4257.73</v>
      </c>
      <c r="F27" s="243" t="n">
        <v>2272.88</v>
      </c>
      <c r="G27" s="243" t="n">
        <v>475.28</v>
      </c>
      <c r="H27" s="243" t="n">
        <v>2067.45</v>
      </c>
      <c r="I27" s="243" t="n">
        <v>4733.01</v>
      </c>
      <c r="J27" s="243" t="n">
        <v>4340.33</v>
      </c>
      <c r="K27" s="243" t="n">
        <v>479.3</v>
      </c>
      <c r="L27" s="243" t="n">
        <v>0</v>
      </c>
    </row>
    <row r="28" customFormat="false" ht="15" hidden="false" customHeight="false" outlineLevel="0" collapsed="false">
      <c r="A28" s="241" t="s">
        <v>406</v>
      </c>
      <c r="B28" s="242" t="s">
        <v>407</v>
      </c>
      <c r="C28" s="243" t="n">
        <v>70.87</v>
      </c>
      <c r="D28" s="243" t="n">
        <v>0</v>
      </c>
      <c r="E28" s="243" t="n">
        <v>10531.71</v>
      </c>
      <c r="F28" s="243" t="n">
        <v>8524.54</v>
      </c>
      <c r="G28" s="243" t="n">
        <v>1259.08</v>
      </c>
      <c r="H28" s="244" t="n">
        <v>0</v>
      </c>
      <c r="I28" s="243" t="n">
        <v>11790.79</v>
      </c>
      <c r="J28" s="243" t="n">
        <v>8524.54</v>
      </c>
      <c r="K28" s="243" t="n">
        <v>3337.12</v>
      </c>
      <c r="L28" s="243" t="n">
        <v>0</v>
      </c>
    </row>
    <row r="29" customFormat="false" ht="15" hidden="false" customHeight="false" outlineLevel="0" collapsed="false">
      <c r="A29" s="241" t="s">
        <v>408</v>
      </c>
      <c r="B29" s="242" t="s">
        <v>409</v>
      </c>
      <c r="C29" s="243" t="n">
        <v>4.44</v>
      </c>
      <c r="D29" s="243" t="n">
        <v>0</v>
      </c>
      <c r="E29" s="243" t="n">
        <v>22.97</v>
      </c>
      <c r="F29" s="244" t="n">
        <v>0</v>
      </c>
      <c r="G29" s="244" t="n">
        <v>0</v>
      </c>
      <c r="H29" s="244" t="n">
        <v>0</v>
      </c>
      <c r="I29" s="243" t="n">
        <v>22.97</v>
      </c>
      <c r="J29" s="244" t="n">
        <v>0</v>
      </c>
      <c r="K29" s="243" t="n">
        <v>27.41</v>
      </c>
      <c r="L29" s="243" t="n">
        <v>0</v>
      </c>
    </row>
    <row r="30" customFormat="false" ht="15" hidden="false" customHeight="false" outlineLevel="0" collapsed="false">
      <c r="A30" s="241" t="s">
        <v>410</v>
      </c>
      <c r="B30" s="242" t="s">
        <v>411</v>
      </c>
      <c r="C30" s="243" t="n">
        <v>6564.99</v>
      </c>
      <c r="D30" s="243" t="n">
        <v>0</v>
      </c>
      <c r="E30" s="243" t="n">
        <v>37457.5</v>
      </c>
      <c r="F30" s="243" t="n">
        <v>36928</v>
      </c>
      <c r="G30" s="243" t="n">
        <v>4442.2</v>
      </c>
      <c r="H30" s="243" t="n">
        <v>3667.23</v>
      </c>
      <c r="I30" s="243" t="n">
        <v>41899.7</v>
      </c>
      <c r="J30" s="243" t="n">
        <v>40595.23</v>
      </c>
      <c r="K30" s="243" t="n">
        <v>7869.46</v>
      </c>
      <c r="L30" s="243" t="n">
        <v>0</v>
      </c>
    </row>
    <row r="31" customFormat="false" ht="15" hidden="false" customHeight="false" outlineLevel="0" collapsed="false">
      <c r="A31" s="241" t="s">
        <v>412</v>
      </c>
      <c r="B31" s="242" t="s">
        <v>413</v>
      </c>
      <c r="C31" s="243" t="n">
        <v>662.42</v>
      </c>
      <c r="D31" s="243" t="n">
        <v>0</v>
      </c>
      <c r="E31" s="244" t="n">
        <v>0</v>
      </c>
      <c r="F31" s="243" t="n">
        <v>662.42</v>
      </c>
      <c r="G31" s="244" t="n">
        <v>0</v>
      </c>
      <c r="H31" s="244" t="n">
        <v>0</v>
      </c>
      <c r="I31" s="244" t="n">
        <v>0</v>
      </c>
      <c r="J31" s="243" t="n">
        <v>662.42</v>
      </c>
      <c r="K31" s="243" t="n">
        <v>0</v>
      </c>
      <c r="L31" s="243" t="n">
        <v>0</v>
      </c>
    </row>
    <row r="32" customFormat="false" ht="15" hidden="false" customHeight="false" outlineLevel="0" collapsed="false">
      <c r="A32" s="241" t="s">
        <v>414</v>
      </c>
      <c r="B32" s="242" t="s">
        <v>415</v>
      </c>
      <c r="C32" s="243" t="n">
        <v>0</v>
      </c>
      <c r="D32" s="243" t="n">
        <v>220.08</v>
      </c>
      <c r="E32" s="243" t="n">
        <v>5268.48</v>
      </c>
      <c r="F32" s="243" t="n">
        <v>5315.63</v>
      </c>
      <c r="G32" s="243" t="n">
        <v>529.92</v>
      </c>
      <c r="H32" s="243" t="n">
        <v>362.77</v>
      </c>
      <c r="I32" s="243" t="n">
        <v>5798.4</v>
      </c>
      <c r="J32" s="243" t="n">
        <v>5678.4</v>
      </c>
      <c r="K32" s="243" t="n">
        <v>0</v>
      </c>
      <c r="L32" s="243" t="n">
        <v>100.08</v>
      </c>
    </row>
    <row r="33" customFormat="false" ht="15" hidden="false" customHeight="false" outlineLevel="0" collapsed="false">
      <c r="A33" s="241" t="s">
        <v>416</v>
      </c>
      <c r="B33" s="242" t="s">
        <v>417</v>
      </c>
      <c r="C33" s="243" t="n">
        <v>0</v>
      </c>
      <c r="D33" s="243" t="n">
        <v>1005.78</v>
      </c>
      <c r="E33" s="243" t="n">
        <v>1005.78</v>
      </c>
      <c r="F33" s="244" t="n">
        <v>0</v>
      </c>
      <c r="G33" s="244" t="n">
        <v>0</v>
      </c>
      <c r="H33" s="243" t="n">
        <v>466.35</v>
      </c>
      <c r="I33" s="243" t="n">
        <v>1005.78</v>
      </c>
      <c r="J33" s="243" t="n">
        <v>466.35</v>
      </c>
      <c r="K33" s="243" t="n">
        <v>0</v>
      </c>
      <c r="L33" s="243" t="n">
        <v>466.35</v>
      </c>
    </row>
    <row r="34" customFormat="false" ht="15" hidden="false" customHeight="false" outlineLevel="0" collapsed="false">
      <c r="A34" s="241" t="s">
        <v>418</v>
      </c>
      <c r="B34" s="242" t="s">
        <v>419</v>
      </c>
      <c r="C34" s="243" t="n">
        <v>0</v>
      </c>
      <c r="D34" s="243" t="n">
        <v>142.97</v>
      </c>
      <c r="E34" s="243" t="n">
        <v>142.97</v>
      </c>
      <c r="F34" s="244" t="n">
        <v>0</v>
      </c>
      <c r="G34" s="244" t="n">
        <v>0</v>
      </c>
      <c r="H34" s="244" t="n">
        <v>0</v>
      </c>
      <c r="I34" s="243" t="n">
        <v>142.97</v>
      </c>
      <c r="J34" s="244" t="n">
        <v>0</v>
      </c>
      <c r="K34" s="243" t="n">
        <v>0</v>
      </c>
      <c r="L34" s="243" t="n">
        <v>0</v>
      </c>
    </row>
    <row r="35" customFormat="false" ht="15" hidden="false" customHeight="false" outlineLevel="0" collapsed="false">
      <c r="A35" s="241" t="s">
        <v>420</v>
      </c>
      <c r="B35" s="242" t="s">
        <v>421</v>
      </c>
      <c r="C35" s="243" t="n">
        <v>0</v>
      </c>
      <c r="D35" s="243" t="n">
        <v>715.23</v>
      </c>
      <c r="E35" s="243" t="n">
        <v>10196.17</v>
      </c>
      <c r="F35" s="243" t="n">
        <v>9932.59</v>
      </c>
      <c r="G35" s="243" t="n">
        <v>629.12</v>
      </c>
      <c r="H35" s="243" t="n">
        <v>649.55</v>
      </c>
      <c r="I35" s="243" t="n">
        <v>10825.29</v>
      </c>
      <c r="J35" s="243" t="n">
        <v>10582.14</v>
      </c>
      <c r="K35" s="243" t="n">
        <v>0</v>
      </c>
      <c r="L35" s="243" t="n">
        <v>472.08</v>
      </c>
    </row>
    <row r="36" customFormat="false" ht="15" hidden="false" customHeight="false" outlineLevel="0" collapsed="false">
      <c r="A36" s="241" t="s">
        <v>422</v>
      </c>
      <c r="B36" s="242" t="s">
        <v>423</v>
      </c>
      <c r="C36" s="243" t="n">
        <v>0</v>
      </c>
      <c r="D36" s="243" t="n">
        <v>3054.36</v>
      </c>
      <c r="E36" s="243" t="n">
        <v>5054.36</v>
      </c>
      <c r="F36" s="243" t="n">
        <v>16942</v>
      </c>
      <c r="G36" s="243" t="n">
        <v>11780.74</v>
      </c>
      <c r="H36" s="243" t="n">
        <v>1231</v>
      </c>
      <c r="I36" s="243" t="n">
        <v>16835.1</v>
      </c>
      <c r="J36" s="243" t="n">
        <v>18173</v>
      </c>
      <c r="K36" s="243" t="n">
        <v>0</v>
      </c>
      <c r="L36" s="243" t="n">
        <v>4392.26</v>
      </c>
    </row>
    <row r="37" customFormat="false" ht="15" hidden="false" customHeight="false" outlineLevel="0" collapsed="false">
      <c r="A37" s="241" t="s">
        <v>424</v>
      </c>
      <c r="B37" s="242" t="s">
        <v>425</v>
      </c>
      <c r="C37" s="243" t="n">
        <v>0</v>
      </c>
      <c r="D37" s="243" t="n">
        <v>0</v>
      </c>
      <c r="E37" s="243" t="n">
        <v>84.33</v>
      </c>
      <c r="F37" s="243" t="n">
        <v>84.33</v>
      </c>
      <c r="G37" s="243" t="n">
        <v>1798.28</v>
      </c>
      <c r="H37" s="243" t="n">
        <v>1798.28</v>
      </c>
      <c r="I37" s="243" t="n">
        <v>1882.61</v>
      </c>
      <c r="J37" s="243" t="n">
        <v>1882.61</v>
      </c>
      <c r="K37" s="243" t="n">
        <v>0</v>
      </c>
      <c r="L37" s="243" t="n">
        <v>0</v>
      </c>
    </row>
    <row r="38" customFormat="false" ht="15" hidden="false" customHeight="false" outlineLevel="0" collapsed="false">
      <c r="A38" s="241" t="s">
        <v>426</v>
      </c>
      <c r="B38" s="242" t="s">
        <v>427</v>
      </c>
      <c r="C38" s="243" t="n">
        <v>0</v>
      </c>
      <c r="D38" s="243" t="n">
        <v>321.36</v>
      </c>
      <c r="E38" s="243" t="n">
        <v>3531.02</v>
      </c>
      <c r="F38" s="243" t="n">
        <v>3401.99</v>
      </c>
      <c r="G38" s="243" t="n">
        <v>193.15</v>
      </c>
      <c r="H38" s="243" t="n">
        <v>194.23</v>
      </c>
      <c r="I38" s="243" t="n">
        <v>3724.17</v>
      </c>
      <c r="J38" s="243" t="n">
        <v>3596.22</v>
      </c>
      <c r="K38" s="243" t="n">
        <v>0</v>
      </c>
      <c r="L38" s="243" t="n">
        <v>193.41</v>
      </c>
    </row>
    <row r="39" customFormat="false" ht="15" hidden="false" customHeight="false" outlineLevel="0" collapsed="false">
      <c r="A39" s="241" t="s">
        <v>428</v>
      </c>
      <c r="B39" s="242" t="s">
        <v>427</v>
      </c>
      <c r="C39" s="243" t="n">
        <v>0</v>
      </c>
      <c r="D39" s="243" t="n">
        <v>130.71</v>
      </c>
      <c r="E39" s="243" t="n">
        <v>1433</v>
      </c>
      <c r="F39" s="243" t="n">
        <v>1390.49</v>
      </c>
      <c r="G39" s="243" t="n">
        <v>88.2</v>
      </c>
      <c r="H39" s="243" t="n">
        <v>67.55</v>
      </c>
      <c r="I39" s="243" t="n">
        <v>1521.2</v>
      </c>
      <c r="J39" s="243" t="n">
        <v>1458.04</v>
      </c>
      <c r="K39" s="243" t="n">
        <v>0</v>
      </c>
      <c r="L39" s="243" t="n">
        <v>67.55</v>
      </c>
    </row>
    <row r="40" customFormat="false" ht="15" hidden="false" customHeight="false" outlineLevel="0" collapsed="false">
      <c r="A40" s="241" t="s">
        <v>429</v>
      </c>
      <c r="B40" s="242" t="s">
        <v>430</v>
      </c>
      <c r="C40" s="243" t="n">
        <v>0</v>
      </c>
      <c r="D40" s="243" t="n">
        <v>500.53</v>
      </c>
      <c r="E40" s="243" t="n">
        <v>500.53</v>
      </c>
      <c r="F40" s="244" t="n">
        <v>0</v>
      </c>
      <c r="G40" s="244" t="n">
        <v>0</v>
      </c>
      <c r="H40" s="243" t="n">
        <v>480</v>
      </c>
      <c r="I40" s="243" t="n">
        <v>500.53</v>
      </c>
      <c r="J40" s="243" t="n">
        <v>480</v>
      </c>
      <c r="K40" s="243" t="n">
        <v>0</v>
      </c>
      <c r="L40" s="243" t="n">
        <v>480</v>
      </c>
    </row>
    <row r="41" customFormat="false" ht="15" hidden="false" customHeight="false" outlineLevel="0" collapsed="false">
      <c r="A41" s="241" t="s">
        <v>431</v>
      </c>
      <c r="B41" s="242" t="s">
        <v>432</v>
      </c>
      <c r="C41" s="243" t="n">
        <v>0</v>
      </c>
      <c r="D41" s="243" t="n">
        <v>93.41</v>
      </c>
      <c r="E41" s="243" t="n">
        <v>1021.89</v>
      </c>
      <c r="F41" s="243" t="n">
        <v>1034.41</v>
      </c>
      <c r="G41" s="243" t="n">
        <v>105.93</v>
      </c>
      <c r="H41" s="243" t="n">
        <v>110.72</v>
      </c>
      <c r="I41" s="243" t="n">
        <v>1127.82</v>
      </c>
      <c r="J41" s="243" t="n">
        <v>1145.13</v>
      </c>
      <c r="K41" s="243" t="n">
        <v>0</v>
      </c>
      <c r="L41" s="243" t="n">
        <v>110.72</v>
      </c>
    </row>
    <row r="42" customFormat="false" ht="15" hidden="false" customHeight="false" outlineLevel="0" collapsed="false">
      <c r="A42" s="241" t="s">
        <v>433</v>
      </c>
      <c r="B42" s="242" t="s">
        <v>434</v>
      </c>
      <c r="C42" s="243" t="n">
        <v>0</v>
      </c>
      <c r="D42" s="243" t="n">
        <v>171.61</v>
      </c>
      <c r="E42" s="243" t="n">
        <v>171.61</v>
      </c>
      <c r="F42" s="244" t="n">
        <v>0</v>
      </c>
      <c r="G42" s="244" t="n">
        <v>0</v>
      </c>
      <c r="H42" s="243" t="n">
        <v>125.8</v>
      </c>
      <c r="I42" s="243" t="n">
        <v>171.61</v>
      </c>
      <c r="J42" s="243" t="n">
        <v>125.8</v>
      </c>
      <c r="K42" s="243" t="n">
        <v>0</v>
      </c>
      <c r="L42" s="243" t="n">
        <v>125.8</v>
      </c>
    </row>
    <row r="43" customFormat="false" ht="15" hidden="false" customHeight="false" outlineLevel="0" collapsed="false">
      <c r="A43" s="241" t="s">
        <v>435</v>
      </c>
      <c r="B43" s="242" t="s">
        <v>436</v>
      </c>
      <c r="C43" s="243" t="n">
        <v>0</v>
      </c>
      <c r="D43" s="243" t="n">
        <v>0</v>
      </c>
      <c r="E43" s="243" t="n">
        <v>0</v>
      </c>
      <c r="F43" s="243" t="n">
        <v>0</v>
      </c>
      <c r="G43" s="244" t="n">
        <v>0</v>
      </c>
      <c r="H43" s="244" t="n">
        <v>0</v>
      </c>
      <c r="I43" s="243" t="n">
        <v>0</v>
      </c>
      <c r="J43" s="243" t="n">
        <v>0</v>
      </c>
      <c r="K43" s="243" t="n">
        <v>0</v>
      </c>
      <c r="L43" s="243" t="n">
        <v>0</v>
      </c>
    </row>
    <row r="44" customFormat="false" ht="15" hidden="false" customHeight="false" outlineLevel="0" collapsed="false">
      <c r="A44" s="241" t="s">
        <v>437</v>
      </c>
      <c r="B44" s="242" t="s">
        <v>438</v>
      </c>
      <c r="C44" s="243" t="n">
        <v>0</v>
      </c>
      <c r="D44" s="243" t="n">
        <v>0</v>
      </c>
      <c r="E44" s="243" t="n">
        <v>17172.8</v>
      </c>
      <c r="F44" s="243" t="n">
        <v>8769.36</v>
      </c>
      <c r="G44" s="243" t="n">
        <v>1054.3</v>
      </c>
      <c r="H44" s="243" t="n">
        <v>9457.74</v>
      </c>
      <c r="I44" s="243" t="n">
        <v>18227.1</v>
      </c>
      <c r="J44" s="243" t="n">
        <v>18227.1</v>
      </c>
      <c r="K44" s="243" t="n">
        <v>0</v>
      </c>
      <c r="L44" s="243" t="n">
        <v>0</v>
      </c>
    </row>
    <row r="45" customFormat="false" ht="15" hidden="false" customHeight="false" outlineLevel="0" collapsed="false">
      <c r="A45" s="241" t="s">
        <v>439</v>
      </c>
      <c r="B45" s="242" t="s">
        <v>440</v>
      </c>
      <c r="C45" s="243" t="n">
        <v>0</v>
      </c>
      <c r="D45" s="243" t="n">
        <v>0</v>
      </c>
      <c r="E45" s="243" t="n">
        <v>478.8</v>
      </c>
      <c r="F45" s="243" t="n">
        <v>478.8</v>
      </c>
      <c r="G45" s="244" t="n">
        <v>0</v>
      </c>
      <c r="H45" s="243" t="n">
        <v>31.2</v>
      </c>
      <c r="I45" s="243" t="n">
        <v>478.8</v>
      </c>
      <c r="J45" s="243" t="n">
        <v>510</v>
      </c>
      <c r="K45" s="243" t="n">
        <v>0</v>
      </c>
      <c r="L45" s="243" t="n">
        <v>31.2</v>
      </c>
    </row>
    <row r="46" customFormat="false" ht="15" hidden="false" customHeight="false" outlineLevel="0" collapsed="false">
      <c r="A46" s="241" t="s">
        <v>441</v>
      </c>
      <c r="B46" s="242" t="s">
        <v>442</v>
      </c>
      <c r="C46" s="243" t="n">
        <v>38.96</v>
      </c>
      <c r="D46" s="243" t="n">
        <v>0</v>
      </c>
      <c r="E46" s="244" t="n">
        <v>0</v>
      </c>
      <c r="F46" s="243" t="n">
        <v>38.96</v>
      </c>
      <c r="G46" s="244" t="n">
        <v>0</v>
      </c>
      <c r="H46" s="244" t="n">
        <v>0</v>
      </c>
      <c r="I46" s="244" t="n">
        <v>0</v>
      </c>
      <c r="J46" s="243" t="n">
        <v>38.96</v>
      </c>
      <c r="K46" s="243" t="n">
        <v>0</v>
      </c>
      <c r="L46" s="243" t="n">
        <v>0</v>
      </c>
    </row>
    <row r="47" customFormat="false" ht="15" hidden="false" customHeight="false" outlineLevel="0" collapsed="false">
      <c r="A47" s="241" t="s">
        <v>443</v>
      </c>
      <c r="B47" s="242" t="s">
        <v>444</v>
      </c>
      <c r="C47" s="243" t="n">
        <v>0</v>
      </c>
      <c r="D47" s="243" t="n">
        <v>5000</v>
      </c>
      <c r="E47" s="244" t="n">
        <v>0</v>
      </c>
      <c r="F47" s="244" t="n">
        <v>0</v>
      </c>
      <c r="G47" s="244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  <c r="L47" s="243" t="n">
        <v>5000</v>
      </c>
    </row>
    <row r="48" customFormat="false" ht="15" hidden="false" customHeight="false" outlineLevel="0" collapsed="false">
      <c r="A48" s="241" t="s">
        <v>445</v>
      </c>
      <c r="B48" s="242" t="s">
        <v>446</v>
      </c>
      <c r="C48" s="243" t="n">
        <v>540.26</v>
      </c>
      <c r="D48" s="243" t="n">
        <v>0</v>
      </c>
      <c r="E48" s="244" t="n">
        <v>0</v>
      </c>
      <c r="F48" s="244" t="n">
        <v>0</v>
      </c>
      <c r="G48" s="244" t="n">
        <v>0</v>
      </c>
      <c r="H48" s="244" t="n">
        <v>0</v>
      </c>
      <c r="I48" s="244" t="n">
        <v>0</v>
      </c>
      <c r="J48" s="244" t="n">
        <v>0</v>
      </c>
      <c r="K48" s="243" t="n">
        <v>540.26</v>
      </c>
      <c r="L48" s="243" t="n">
        <v>0</v>
      </c>
    </row>
    <row r="49" customFormat="false" ht="15" hidden="false" customHeight="false" outlineLevel="0" collapsed="false">
      <c r="A49" s="241" t="s">
        <v>447</v>
      </c>
      <c r="B49" s="242" t="s">
        <v>448</v>
      </c>
      <c r="C49" s="243" t="n">
        <v>3510.98</v>
      </c>
      <c r="D49" s="243" t="n">
        <v>0</v>
      </c>
      <c r="E49" s="244" t="n">
        <v>0</v>
      </c>
      <c r="F49" s="243" t="n">
        <v>3510.98</v>
      </c>
      <c r="G49" s="244" t="n">
        <v>0</v>
      </c>
      <c r="H49" s="244" t="n">
        <v>0</v>
      </c>
      <c r="I49" s="244" t="n">
        <v>0</v>
      </c>
      <c r="J49" s="243" t="n">
        <v>3510.98</v>
      </c>
      <c r="K49" s="243" t="n">
        <v>0</v>
      </c>
      <c r="L49" s="243" t="n">
        <v>0</v>
      </c>
    </row>
    <row r="50" customFormat="false" ht="15" hidden="false" customHeight="false" outlineLevel="0" collapsed="false">
      <c r="A50" s="241" t="s">
        <v>449</v>
      </c>
      <c r="B50" s="242" t="s">
        <v>450</v>
      </c>
      <c r="C50" s="243" t="n">
        <v>0</v>
      </c>
      <c r="D50" s="243" t="n">
        <v>123.5</v>
      </c>
      <c r="E50" s="244" t="n">
        <v>0</v>
      </c>
      <c r="F50" s="243" t="n">
        <v>50.78</v>
      </c>
      <c r="G50" s="244" t="n">
        <v>0</v>
      </c>
      <c r="H50" s="243" t="n">
        <v>3.46</v>
      </c>
      <c r="I50" s="244" t="n">
        <v>0</v>
      </c>
      <c r="J50" s="243" t="n">
        <v>54.24</v>
      </c>
      <c r="K50" s="243" t="n">
        <v>0</v>
      </c>
      <c r="L50" s="243" t="n">
        <v>177.74</v>
      </c>
    </row>
    <row r="51" customFormat="false" ht="15" hidden="false" customHeight="false" outlineLevel="0" collapsed="false">
      <c r="A51" s="241" t="s">
        <v>451</v>
      </c>
      <c r="B51" s="242" t="s">
        <v>452</v>
      </c>
      <c r="C51" s="243" t="n">
        <v>0</v>
      </c>
      <c r="D51" s="243" t="n">
        <v>0</v>
      </c>
      <c r="E51" s="243" t="n">
        <v>1732</v>
      </c>
      <c r="F51" s="244" t="n">
        <v>0</v>
      </c>
      <c r="G51" s="243" t="n">
        <v>841.34</v>
      </c>
      <c r="H51" s="244" t="n">
        <v>0</v>
      </c>
      <c r="I51" s="243" t="n">
        <v>2573.34</v>
      </c>
      <c r="J51" s="244" t="n">
        <v>0</v>
      </c>
      <c r="K51" s="243" t="n">
        <v>2573.34</v>
      </c>
      <c r="L51" s="243" t="n">
        <v>0</v>
      </c>
    </row>
    <row r="52" customFormat="false" ht="15" hidden="false" customHeight="false" outlineLevel="0" collapsed="false">
      <c r="A52" s="241" t="s">
        <v>453</v>
      </c>
      <c r="B52" s="242" t="s">
        <v>454</v>
      </c>
      <c r="C52" s="243" t="n">
        <v>0</v>
      </c>
      <c r="D52" s="243" t="n">
        <v>0</v>
      </c>
      <c r="E52" s="243" t="n">
        <v>1083.28</v>
      </c>
      <c r="F52" s="244" t="n">
        <v>0</v>
      </c>
      <c r="G52" s="244" t="n">
        <v>0</v>
      </c>
      <c r="H52" s="244" t="n">
        <v>0</v>
      </c>
      <c r="I52" s="243" t="n">
        <v>1083.28</v>
      </c>
      <c r="J52" s="244" t="n">
        <v>0</v>
      </c>
      <c r="K52" s="243" t="n">
        <v>1083.28</v>
      </c>
      <c r="L52" s="243" t="n">
        <v>0</v>
      </c>
    </row>
    <row r="53" customFormat="false" ht="15" hidden="false" customHeight="false" outlineLevel="0" collapsed="false">
      <c r="A53" s="241" t="s">
        <v>455</v>
      </c>
      <c r="B53" s="242" t="s">
        <v>456</v>
      </c>
      <c r="C53" s="243" t="n">
        <v>0</v>
      </c>
      <c r="D53" s="243" t="n">
        <v>0</v>
      </c>
      <c r="E53" s="243" t="n">
        <v>16942</v>
      </c>
      <c r="F53" s="244" t="n">
        <v>0</v>
      </c>
      <c r="G53" s="243" t="n">
        <v>1231</v>
      </c>
      <c r="H53" s="244" t="n">
        <v>0</v>
      </c>
      <c r="I53" s="243" t="n">
        <v>18173</v>
      </c>
      <c r="J53" s="244" t="n">
        <v>0</v>
      </c>
      <c r="K53" s="243" t="n">
        <v>18173</v>
      </c>
      <c r="L53" s="243" t="n">
        <v>0</v>
      </c>
    </row>
    <row r="54" customFormat="false" ht="15" hidden="false" customHeight="false" outlineLevel="0" collapsed="false">
      <c r="A54" s="241" t="s">
        <v>457</v>
      </c>
      <c r="B54" s="242" t="s">
        <v>458</v>
      </c>
      <c r="C54" s="243" t="n">
        <v>0</v>
      </c>
      <c r="D54" s="243" t="n">
        <v>0</v>
      </c>
      <c r="E54" s="243" t="n">
        <v>2736.7</v>
      </c>
      <c r="F54" s="244" t="n">
        <v>0</v>
      </c>
      <c r="G54" s="243" t="n">
        <v>205.09</v>
      </c>
      <c r="H54" s="244" t="n">
        <v>0</v>
      </c>
      <c r="I54" s="243" t="n">
        <v>2941.79</v>
      </c>
      <c r="J54" s="244" t="n">
        <v>0</v>
      </c>
      <c r="K54" s="243" t="n">
        <v>2941.79</v>
      </c>
      <c r="L54" s="243" t="n">
        <v>0</v>
      </c>
    </row>
    <row r="55" customFormat="false" ht="15" hidden="false" customHeight="false" outlineLevel="0" collapsed="false">
      <c r="A55" s="241" t="s">
        <v>459</v>
      </c>
      <c r="B55" s="242" t="s">
        <v>460</v>
      </c>
      <c r="C55" s="243" t="n">
        <v>0</v>
      </c>
      <c r="D55" s="243" t="n">
        <v>0</v>
      </c>
      <c r="E55" s="243" t="n">
        <v>3059.87</v>
      </c>
      <c r="F55" s="244" t="n">
        <v>0</v>
      </c>
      <c r="G55" s="243" t="n">
        <v>309.37</v>
      </c>
      <c r="H55" s="244" t="n">
        <v>0</v>
      </c>
      <c r="I55" s="243" t="n">
        <v>3369.24</v>
      </c>
      <c r="J55" s="244" t="n">
        <v>0</v>
      </c>
      <c r="K55" s="243" t="n">
        <v>3369.24</v>
      </c>
      <c r="L55" s="243" t="n">
        <v>0</v>
      </c>
    </row>
    <row r="56" customFormat="false" ht="15" hidden="false" customHeight="false" outlineLevel="0" collapsed="false">
      <c r="A56" s="241" t="s">
        <v>461</v>
      </c>
      <c r="B56" s="242" t="s">
        <v>462</v>
      </c>
      <c r="C56" s="243" t="n">
        <v>0</v>
      </c>
      <c r="D56" s="243" t="n">
        <v>0</v>
      </c>
      <c r="E56" s="243" t="n">
        <v>455.5</v>
      </c>
      <c r="F56" s="244" t="n">
        <v>0</v>
      </c>
      <c r="G56" s="243" t="n">
        <v>-455.5</v>
      </c>
      <c r="H56" s="244" t="n">
        <v>0</v>
      </c>
      <c r="I56" s="243" t="n">
        <v>0</v>
      </c>
      <c r="J56" s="244" t="n">
        <v>0</v>
      </c>
      <c r="K56" s="243" t="n">
        <v>0</v>
      </c>
      <c r="L56" s="243" t="n">
        <v>0</v>
      </c>
    </row>
    <row r="57" customFormat="false" ht="15" hidden="false" customHeight="false" outlineLevel="0" collapsed="false">
      <c r="A57" s="241" t="s">
        <v>463</v>
      </c>
      <c r="B57" s="242" t="s">
        <v>464</v>
      </c>
      <c r="C57" s="243" t="n">
        <v>0</v>
      </c>
      <c r="D57" s="243" t="n">
        <v>0</v>
      </c>
      <c r="E57" s="243" t="n">
        <v>9188.64</v>
      </c>
      <c r="F57" s="244" t="n">
        <v>0</v>
      </c>
      <c r="G57" s="243" t="n">
        <v>994.48</v>
      </c>
      <c r="H57" s="244" t="n">
        <v>0</v>
      </c>
      <c r="I57" s="243" t="n">
        <v>10183.12</v>
      </c>
      <c r="J57" s="244" t="n">
        <v>0</v>
      </c>
      <c r="K57" s="243" t="n">
        <v>10183.12</v>
      </c>
      <c r="L57" s="243" t="n">
        <v>0</v>
      </c>
    </row>
    <row r="58" customFormat="false" ht="15" hidden="false" customHeight="false" outlineLevel="0" collapsed="false">
      <c r="A58" s="241" t="s">
        <v>465</v>
      </c>
      <c r="B58" s="242" t="s">
        <v>466</v>
      </c>
      <c r="C58" s="243" t="n">
        <v>0</v>
      </c>
      <c r="D58" s="243" t="n">
        <v>0</v>
      </c>
      <c r="E58" s="243" t="n">
        <v>3212.42</v>
      </c>
      <c r="F58" s="244" t="n">
        <v>0</v>
      </c>
      <c r="G58" s="243" t="n">
        <v>316.45</v>
      </c>
      <c r="H58" s="244" t="n">
        <v>0</v>
      </c>
      <c r="I58" s="243" t="n">
        <v>3528.87</v>
      </c>
      <c r="J58" s="244" t="n">
        <v>0</v>
      </c>
      <c r="K58" s="243" t="n">
        <v>3528.87</v>
      </c>
      <c r="L58" s="243" t="n">
        <v>0</v>
      </c>
    </row>
    <row r="59" customFormat="false" ht="15" hidden="false" customHeight="false" outlineLevel="0" collapsed="false">
      <c r="A59" s="241" t="s">
        <v>467</v>
      </c>
      <c r="B59" s="242" t="s">
        <v>468</v>
      </c>
      <c r="C59" s="243" t="n">
        <v>0</v>
      </c>
      <c r="D59" s="243" t="n">
        <v>0</v>
      </c>
      <c r="E59" s="243" t="n">
        <v>50.78</v>
      </c>
      <c r="F59" s="244" t="n">
        <v>0</v>
      </c>
      <c r="G59" s="243" t="n">
        <v>3.46</v>
      </c>
      <c r="H59" s="244" t="n">
        <v>0</v>
      </c>
      <c r="I59" s="243" t="n">
        <v>54.24</v>
      </c>
      <c r="J59" s="244" t="n">
        <v>0</v>
      </c>
      <c r="K59" s="243" t="n">
        <v>54.24</v>
      </c>
      <c r="L59" s="243" t="n">
        <v>0</v>
      </c>
    </row>
    <row r="60" customFormat="false" ht="15" hidden="false" customHeight="false" outlineLevel="0" collapsed="false">
      <c r="A60" s="241" t="s">
        <v>469</v>
      </c>
      <c r="B60" s="242" t="s">
        <v>470</v>
      </c>
      <c r="C60" s="243" t="n">
        <v>0</v>
      </c>
      <c r="D60" s="243" t="n">
        <v>0</v>
      </c>
      <c r="E60" s="244" t="n">
        <v>0</v>
      </c>
      <c r="F60" s="244" t="n">
        <v>0</v>
      </c>
      <c r="G60" s="243" t="n">
        <v>125.8</v>
      </c>
      <c r="H60" s="244" t="n">
        <v>0</v>
      </c>
      <c r="I60" s="243" t="n">
        <v>125.8</v>
      </c>
      <c r="J60" s="244" t="n">
        <v>0</v>
      </c>
      <c r="K60" s="243" t="n">
        <v>125.8</v>
      </c>
      <c r="L60" s="243" t="n">
        <v>0</v>
      </c>
    </row>
    <row r="61" customFormat="false" ht="15" hidden="false" customHeight="false" outlineLevel="0" collapsed="false">
      <c r="A61" s="241" t="s">
        <v>471</v>
      </c>
      <c r="B61" s="242" t="s">
        <v>472</v>
      </c>
      <c r="C61" s="243" t="n">
        <v>0</v>
      </c>
      <c r="D61" s="243" t="n">
        <v>0</v>
      </c>
      <c r="E61" s="243" t="n">
        <v>199.9</v>
      </c>
      <c r="F61" s="244" t="n">
        <v>0</v>
      </c>
      <c r="G61" s="243" t="n">
        <v>70.86</v>
      </c>
      <c r="H61" s="244" t="n">
        <v>0</v>
      </c>
      <c r="I61" s="243" t="n">
        <v>270.76</v>
      </c>
      <c r="J61" s="244" t="n">
        <v>0</v>
      </c>
      <c r="K61" s="243" t="n">
        <v>270.76</v>
      </c>
      <c r="L61" s="243" t="n">
        <v>0</v>
      </c>
    </row>
    <row r="62" customFormat="false" ht="15" hidden="false" customHeight="false" outlineLevel="0" collapsed="false">
      <c r="A62" s="241" t="s">
        <v>473</v>
      </c>
      <c r="B62" s="242" t="s">
        <v>474</v>
      </c>
      <c r="C62" s="244" t="n">
        <v>0</v>
      </c>
      <c r="D62" s="244" t="n">
        <v>0</v>
      </c>
      <c r="E62" s="244" t="n">
        <v>0</v>
      </c>
      <c r="F62" s="244" t="n">
        <v>0</v>
      </c>
      <c r="G62" s="243" t="n">
        <v>480</v>
      </c>
      <c r="H62" s="244" t="n">
        <v>0</v>
      </c>
      <c r="I62" s="243" t="n">
        <v>480</v>
      </c>
      <c r="J62" s="244" t="n">
        <v>0</v>
      </c>
      <c r="K62" s="243" t="n">
        <v>480</v>
      </c>
      <c r="L62" s="243" t="n">
        <v>0</v>
      </c>
    </row>
    <row r="63" customFormat="false" ht="15" hidden="false" customHeight="false" outlineLevel="0" collapsed="false">
      <c r="A63" s="241" t="s">
        <v>475</v>
      </c>
      <c r="B63" s="242" t="s">
        <v>476</v>
      </c>
      <c r="C63" s="243" t="n">
        <v>0</v>
      </c>
      <c r="D63" s="243" t="n">
        <v>0</v>
      </c>
      <c r="E63" s="244" t="n">
        <v>0</v>
      </c>
      <c r="F63" s="243" t="n">
        <v>36725.47</v>
      </c>
      <c r="G63" s="244" t="n">
        <v>0</v>
      </c>
      <c r="H63" s="243" t="n">
        <v>4214.2</v>
      </c>
      <c r="I63" s="244" t="n">
        <v>0</v>
      </c>
      <c r="J63" s="243" t="n">
        <v>40939.67</v>
      </c>
      <c r="K63" s="243" t="n">
        <v>0</v>
      </c>
      <c r="L63" s="243" t="n">
        <v>40939.67</v>
      </c>
    </row>
    <row r="64" customFormat="false" ht="15" hidden="false" customHeight="false" outlineLevel="0" collapsed="false">
      <c r="A64" s="241" t="s">
        <v>477</v>
      </c>
      <c r="B64" s="242" t="s">
        <v>478</v>
      </c>
      <c r="C64" s="243" t="n">
        <v>0</v>
      </c>
      <c r="D64" s="243" t="n">
        <v>0</v>
      </c>
      <c r="E64" s="244" t="n">
        <v>0</v>
      </c>
      <c r="F64" s="243" t="n">
        <v>929.04</v>
      </c>
      <c r="G64" s="244" t="n">
        <v>0</v>
      </c>
      <c r="H64" s="243" t="n">
        <v>1551</v>
      </c>
      <c r="I64" s="244" t="n">
        <v>0</v>
      </c>
      <c r="J64" s="243" t="n">
        <v>2480.04</v>
      </c>
      <c r="K64" s="243" t="n">
        <v>0</v>
      </c>
      <c r="L64" s="243" t="n">
        <v>2480.04</v>
      </c>
    </row>
    <row r="65" customFormat="false" ht="15" hidden="false" customHeight="false" outlineLevel="0" collapsed="false">
      <c r="A65" s="241" t="s">
        <v>479</v>
      </c>
      <c r="B65" s="242" t="s">
        <v>480</v>
      </c>
      <c r="C65" s="243" t="n">
        <v>0</v>
      </c>
      <c r="D65" s="243" t="n">
        <v>0</v>
      </c>
      <c r="E65" s="244" t="n">
        <v>0</v>
      </c>
      <c r="F65" s="243" t="n">
        <v>0.07</v>
      </c>
      <c r="G65" s="244" t="n">
        <v>0</v>
      </c>
      <c r="H65" s="243" t="n">
        <v>0.02</v>
      </c>
      <c r="I65" s="244" t="n">
        <v>0</v>
      </c>
      <c r="J65" s="243" t="n">
        <v>0.09</v>
      </c>
      <c r="K65" s="243" t="n">
        <v>0</v>
      </c>
      <c r="L65" s="243" t="n">
        <v>0.09</v>
      </c>
    </row>
    <row r="66" customFormat="false" ht="15" hidden="false" customHeight="false" outlineLevel="0" collapsed="false">
      <c r="A66" s="241" t="s">
        <v>481</v>
      </c>
      <c r="B66" s="242" t="s">
        <v>482</v>
      </c>
      <c r="C66" s="243" t="n">
        <v>0</v>
      </c>
      <c r="D66" s="243" t="n">
        <v>0</v>
      </c>
      <c r="E66" s="244" t="n">
        <v>0</v>
      </c>
      <c r="F66" s="244" t="n">
        <v>0</v>
      </c>
      <c r="G66" s="244" t="n">
        <v>0</v>
      </c>
      <c r="H66" s="244" t="n">
        <v>0</v>
      </c>
      <c r="I66" s="243" t="n">
        <v>13136.69</v>
      </c>
      <c r="J66" s="243" t="n">
        <v>13136.69</v>
      </c>
      <c r="K66" s="243" t="n">
        <v>0</v>
      </c>
      <c r="L66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3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483</v>
      </c>
      <c r="B1" s="239" t="s">
        <v>484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485</v>
      </c>
      <c r="B2" s="242" t="s">
        <v>405</v>
      </c>
      <c r="C2" s="243" t="n">
        <v>86.62</v>
      </c>
      <c r="D2" s="243" t="n">
        <v>0</v>
      </c>
      <c r="E2" s="243" t="n">
        <v>4257.73</v>
      </c>
      <c r="F2" s="243" t="n">
        <v>2272.88</v>
      </c>
      <c r="G2" s="243" t="n">
        <v>475.28</v>
      </c>
      <c r="H2" s="243" t="n">
        <v>2067.45</v>
      </c>
      <c r="I2" s="243" t="n">
        <v>4733.01</v>
      </c>
      <c r="J2" s="243" t="n">
        <v>4340.33</v>
      </c>
      <c r="K2" s="243" t="n">
        <v>479.3</v>
      </c>
      <c r="L2" s="243" t="n">
        <v>0</v>
      </c>
    </row>
    <row r="3" customFormat="false" ht="15" hidden="false" customHeight="false" outlineLevel="0" collapsed="false">
      <c r="A3" s="241" t="s">
        <v>486</v>
      </c>
      <c r="B3" s="242" t="s">
        <v>407</v>
      </c>
      <c r="C3" s="243" t="n">
        <v>75.31</v>
      </c>
      <c r="D3" s="243" t="n">
        <v>0</v>
      </c>
      <c r="E3" s="243" t="n">
        <v>10554.68</v>
      </c>
      <c r="F3" s="243" t="n">
        <v>8524.54</v>
      </c>
      <c r="G3" s="243" t="n">
        <v>1259.08</v>
      </c>
      <c r="H3" s="243" t="n">
        <v>0</v>
      </c>
      <c r="I3" s="243" t="n">
        <v>11813.76</v>
      </c>
      <c r="J3" s="243" t="n">
        <v>8524.54</v>
      </c>
      <c r="K3" s="243" t="n">
        <v>3364.53</v>
      </c>
      <c r="L3" s="243" t="n">
        <v>0</v>
      </c>
    </row>
    <row r="4" customFormat="false" ht="15" hidden="false" customHeight="false" outlineLevel="0" collapsed="false">
      <c r="A4" s="241" t="s">
        <v>487</v>
      </c>
      <c r="B4" s="242" t="s">
        <v>411</v>
      </c>
      <c r="C4" s="243" t="n">
        <v>6564.99</v>
      </c>
      <c r="D4" s="243" t="n">
        <v>0</v>
      </c>
      <c r="E4" s="243" t="n">
        <v>37457.5</v>
      </c>
      <c r="F4" s="243" t="n">
        <v>36928</v>
      </c>
      <c r="G4" s="243" t="n">
        <v>4442.2</v>
      </c>
      <c r="H4" s="243" t="n">
        <v>3667.23</v>
      </c>
      <c r="I4" s="243" t="n">
        <v>41899.7</v>
      </c>
      <c r="J4" s="243" t="n">
        <v>40595.23</v>
      </c>
      <c r="K4" s="243" t="n">
        <v>7869.46</v>
      </c>
      <c r="L4" s="243" t="n">
        <v>0</v>
      </c>
    </row>
    <row r="5" customFormat="false" ht="15" hidden="false" customHeight="false" outlineLevel="0" collapsed="false">
      <c r="A5" s="241" t="s">
        <v>488</v>
      </c>
      <c r="B5" s="242" t="s">
        <v>413</v>
      </c>
      <c r="C5" s="243" t="n">
        <v>662.42</v>
      </c>
      <c r="D5" s="243" t="n">
        <v>0</v>
      </c>
      <c r="E5" s="243" t="n">
        <v>0</v>
      </c>
      <c r="F5" s="243" t="n">
        <v>662.42</v>
      </c>
      <c r="G5" s="243" t="n">
        <v>0</v>
      </c>
      <c r="H5" s="243" t="n">
        <v>0</v>
      </c>
      <c r="I5" s="243" t="n">
        <v>0</v>
      </c>
      <c r="J5" s="243" t="n">
        <v>662.42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489</v>
      </c>
      <c r="B6" s="242" t="s">
        <v>415</v>
      </c>
      <c r="C6" s="243" t="n">
        <v>0</v>
      </c>
      <c r="D6" s="243" t="n">
        <v>220.08</v>
      </c>
      <c r="E6" s="243" t="n">
        <v>5268.48</v>
      </c>
      <c r="F6" s="243" t="n">
        <v>5315.63</v>
      </c>
      <c r="G6" s="243" t="n">
        <v>529.92</v>
      </c>
      <c r="H6" s="243" t="n">
        <v>362.77</v>
      </c>
      <c r="I6" s="243" t="n">
        <v>5798.4</v>
      </c>
      <c r="J6" s="243" t="n">
        <v>5678.4</v>
      </c>
      <c r="K6" s="243" t="n">
        <v>0</v>
      </c>
      <c r="L6" s="243" t="n">
        <v>100.08</v>
      </c>
    </row>
    <row r="7" customFormat="false" ht="15" hidden="false" customHeight="false" outlineLevel="0" collapsed="false">
      <c r="A7" s="241" t="s">
        <v>490</v>
      </c>
      <c r="B7" s="242" t="s">
        <v>417</v>
      </c>
      <c r="C7" s="243" t="n">
        <v>0</v>
      </c>
      <c r="D7" s="243" t="n">
        <v>1005.78</v>
      </c>
      <c r="E7" s="243" t="n">
        <v>1005.78</v>
      </c>
      <c r="F7" s="243" t="n">
        <v>0</v>
      </c>
      <c r="G7" s="243" t="n">
        <v>0</v>
      </c>
      <c r="H7" s="243" t="n">
        <v>466.35</v>
      </c>
      <c r="I7" s="243" t="n">
        <v>1005.78</v>
      </c>
      <c r="J7" s="243" t="n">
        <v>466.35</v>
      </c>
      <c r="K7" s="243" t="n">
        <v>0</v>
      </c>
      <c r="L7" s="243" t="n">
        <v>466.35</v>
      </c>
    </row>
    <row r="8" customFormat="false" ht="15" hidden="false" customHeight="false" outlineLevel="0" collapsed="false">
      <c r="A8" s="241" t="s">
        <v>491</v>
      </c>
      <c r="B8" s="242" t="s">
        <v>419</v>
      </c>
      <c r="C8" s="243" t="n">
        <v>0</v>
      </c>
      <c r="D8" s="243" t="n">
        <v>142.97</v>
      </c>
      <c r="E8" s="243" t="n">
        <v>142.97</v>
      </c>
      <c r="F8" s="243" t="n">
        <v>0</v>
      </c>
      <c r="G8" s="243" t="n">
        <v>0</v>
      </c>
      <c r="H8" s="243" t="n">
        <v>0</v>
      </c>
      <c r="I8" s="243" t="n">
        <v>142.97</v>
      </c>
      <c r="J8" s="243" t="n">
        <v>0</v>
      </c>
      <c r="K8" s="243" t="n">
        <v>0</v>
      </c>
      <c r="L8" s="243" t="n">
        <v>0</v>
      </c>
    </row>
    <row r="9" customFormat="false" ht="15" hidden="false" customHeight="false" outlineLevel="0" collapsed="false">
      <c r="A9" s="241" t="s">
        <v>492</v>
      </c>
      <c r="B9" s="242" t="s">
        <v>421</v>
      </c>
      <c r="C9" s="243" t="n">
        <v>0</v>
      </c>
      <c r="D9" s="243" t="n">
        <v>715.23</v>
      </c>
      <c r="E9" s="243" t="n">
        <v>10196.17</v>
      </c>
      <c r="F9" s="243" t="n">
        <v>9932.59</v>
      </c>
      <c r="G9" s="243" t="n">
        <v>629.12</v>
      </c>
      <c r="H9" s="243" t="n">
        <v>649.55</v>
      </c>
      <c r="I9" s="243" t="n">
        <v>10825.29</v>
      </c>
      <c r="J9" s="243" t="n">
        <v>10582.14</v>
      </c>
      <c r="K9" s="243" t="n">
        <v>0</v>
      </c>
      <c r="L9" s="243" t="n">
        <v>472.08</v>
      </c>
    </row>
    <row r="10" customFormat="false" ht="15" hidden="false" customHeight="false" outlineLevel="0" collapsed="false">
      <c r="A10" s="241" t="s">
        <v>493</v>
      </c>
      <c r="B10" s="242" t="s">
        <v>423</v>
      </c>
      <c r="C10" s="243" t="n">
        <v>0</v>
      </c>
      <c r="D10" s="243" t="n">
        <v>3054.36</v>
      </c>
      <c r="E10" s="243" t="n">
        <v>5054.36</v>
      </c>
      <c r="F10" s="243" t="n">
        <v>16942</v>
      </c>
      <c r="G10" s="243" t="n">
        <v>11780.74</v>
      </c>
      <c r="H10" s="243" t="n">
        <v>1231</v>
      </c>
      <c r="I10" s="243" t="n">
        <v>16835.1</v>
      </c>
      <c r="J10" s="243" t="n">
        <v>18173</v>
      </c>
      <c r="K10" s="243" t="n">
        <v>0</v>
      </c>
      <c r="L10" s="243" t="n">
        <v>4392.26</v>
      </c>
    </row>
    <row r="11" customFormat="false" ht="15" hidden="false" customHeight="false" outlineLevel="0" collapsed="false">
      <c r="A11" s="241" t="s">
        <v>494</v>
      </c>
      <c r="B11" s="242" t="s">
        <v>425</v>
      </c>
      <c r="C11" s="243" t="n">
        <v>0</v>
      </c>
      <c r="D11" s="243" t="n">
        <v>0</v>
      </c>
      <c r="E11" s="243" t="n">
        <v>84.33</v>
      </c>
      <c r="F11" s="243" t="n">
        <v>84.33</v>
      </c>
      <c r="G11" s="243" t="n">
        <v>1798.28</v>
      </c>
      <c r="H11" s="243" t="n">
        <v>1798.28</v>
      </c>
      <c r="I11" s="243" t="n">
        <v>1882.61</v>
      </c>
      <c r="J11" s="243" t="n">
        <v>1882.61</v>
      </c>
      <c r="K11" s="243" t="n">
        <v>0</v>
      </c>
      <c r="L11" s="243" t="n">
        <v>0</v>
      </c>
    </row>
    <row r="12" customFormat="false" ht="15" hidden="false" customHeight="false" outlineLevel="0" collapsed="false">
      <c r="A12" s="241" t="s">
        <v>495</v>
      </c>
      <c r="B12" s="242" t="s">
        <v>427</v>
      </c>
      <c r="C12" s="243" t="n">
        <v>0</v>
      </c>
      <c r="D12" s="243" t="n">
        <v>452.07</v>
      </c>
      <c r="E12" s="243" t="n">
        <v>4964.02</v>
      </c>
      <c r="F12" s="243" t="n">
        <v>4792.48</v>
      </c>
      <c r="G12" s="243" t="n">
        <v>281.35</v>
      </c>
      <c r="H12" s="243" t="n">
        <v>261.78</v>
      </c>
      <c r="I12" s="243" t="n">
        <v>5245.37</v>
      </c>
      <c r="J12" s="243" t="n">
        <v>5054.26</v>
      </c>
      <c r="K12" s="243" t="n">
        <v>0</v>
      </c>
      <c r="L12" s="243" t="n">
        <v>260.96</v>
      </c>
    </row>
    <row r="13" customFormat="false" ht="15" hidden="false" customHeight="false" outlineLevel="0" collapsed="false">
      <c r="A13" s="241" t="s">
        <v>496</v>
      </c>
      <c r="B13" s="242" t="s">
        <v>430</v>
      </c>
      <c r="C13" s="243" t="n">
        <v>0</v>
      </c>
      <c r="D13" s="243" t="n">
        <v>500.53</v>
      </c>
      <c r="E13" s="243" t="n">
        <v>500.53</v>
      </c>
      <c r="F13" s="243" t="n">
        <v>0</v>
      </c>
      <c r="G13" s="243" t="n">
        <v>0</v>
      </c>
      <c r="H13" s="243" t="n">
        <v>480</v>
      </c>
      <c r="I13" s="243" t="n">
        <v>500.53</v>
      </c>
      <c r="J13" s="243" t="n">
        <v>480</v>
      </c>
      <c r="K13" s="243" t="n">
        <v>0</v>
      </c>
      <c r="L13" s="243" t="n">
        <v>480</v>
      </c>
    </row>
    <row r="14" customFormat="false" ht="15" hidden="false" customHeight="false" outlineLevel="0" collapsed="false">
      <c r="A14" s="241" t="s">
        <v>497</v>
      </c>
      <c r="B14" s="242" t="s">
        <v>432</v>
      </c>
      <c r="C14" s="243" t="n">
        <v>0</v>
      </c>
      <c r="D14" s="243" t="n">
        <v>93.41</v>
      </c>
      <c r="E14" s="243" t="n">
        <v>1021.89</v>
      </c>
      <c r="F14" s="243" t="n">
        <v>1034.41</v>
      </c>
      <c r="G14" s="243" t="n">
        <v>105.93</v>
      </c>
      <c r="H14" s="243" t="n">
        <v>110.72</v>
      </c>
      <c r="I14" s="243" t="n">
        <v>1127.82</v>
      </c>
      <c r="J14" s="243" t="n">
        <v>1145.13</v>
      </c>
      <c r="K14" s="243" t="n">
        <v>0</v>
      </c>
      <c r="L14" s="243" t="n">
        <v>110.72</v>
      </c>
    </row>
    <row r="15" customFormat="false" ht="15" hidden="false" customHeight="false" outlineLevel="0" collapsed="false">
      <c r="A15" s="241" t="s">
        <v>498</v>
      </c>
      <c r="B15" s="242" t="s">
        <v>434</v>
      </c>
      <c r="C15" s="243" t="n">
        <v>0</v>
      </c>
      <c r="D15" s="243" t="n">
        <v>171.61</v>
      </c>
      <c r="E15" s="243" t="n">
        <v>171.61</v>
      </c>
      <c r="F15" s="243" t="n">
        <v>0</v>
      </c>
      <c r="G15" s="243" t="n">
        <v>0</v>
      </c>
      <c r="H15" s="243" t="n">
        <v>125.8</v>
      </c>
      <c r="I15" s="243" t="n">
        <v>171.61</v>
      </c>
      <c r="J15" s="243" t="n">
        <v>125.8</v>
      </c>
      <c r="K15" s="243" t="n">
        <v>0</v>
      </c>
      <c r="L15" s="243" t="n">
        <v>125.8</v>
      </c>
    </row>
    <row r="16" customFormat="false" ht="15" hidden="false" customHeight="false" outlineLevel="0" collapsed="false">
      <c r="A16" s="241" t="s">
        <v>499</v>
      </c>
      <c r="B16" s="242" t="s">
        <v>436</v>
      </c>
      <c r="C16" s="243" t="n">
        <v>0</v>
      </c>
      <c r="D16" s="243" t="n">
        <v>0</v>
      </c>
      <c r="E16" s="243" t="n">
        <v>0</v>
      </c>
      <c r="F16" s="243" t="n">
        <v>0</v>
      </c>
      <c r="G16" s="243" t="n">
        <v>0</v>
      </c>
      <c r="H16" s="243" t="n">
        <v>0</v>
      </c>
      <c r="I16" s="243" t="n">
        <v>0</v>
      </c>
      <c r="J16" s="243" t="n">
        <v>0</v>
      </c>
      <c r="K16" s="243" t="n">
        <v>0</v>
      </c>
      <c r="L16" s="243" t="n">
        <v>0</v>
      </c>
    </row>
    <row r="17" customFormat="false" ht="15" hidden="false" customHeight="false" outlineLevel="0" collapsed="false">
      <c r="A17" s="241" t="s">
        <v>500</v>
      </c>
      <c r="B17" s="242" t="s">
        <v>438</v>
      </c>
      <c r="C17" s="243" t="n">
        <v>0</v>
      </c>
      <c r="D17" s="243" t="n">
        <v>0</v>
      </c>
      <c r="E17" s="243" t="n">
        <v>17172.8</v>
      </c>
      <c r="F17" s="243" t="n">
        <v>8769.36</v>
      </c>
      <c r="G17" s="243" t="n">
        <v>1054.3</v>
      </c>
      <c r="H17" s="243" t="n">
        <v>9457.74</v>
      </c>
      <c r="I17" s="243" t="n">
        <v>18227.1</v>
      </c>
      <c r="J17" s="243" t="n">
        <v>18227.1</v>
      </c>
      <c r="K17" s="243" t="n">
        <v>0</v>
      </c>
      <c r="L17" s="243" t="n">
        <v>0</v>
      </c>
    </row>
    <row r="18" customFormat="false" ht="15" hidden="false" customHeight="false" outlineLevel="0" collapsed="false">
      <c r="A18" s="241" t="s">
        <v>501</v>
      </c>
      <c r="B18" s="242" t="s">
        <v>440</v>
      </c>
      <c r="C18" s="243" t="n">
        <v>0</v>
      </c>
      <c r="D18" s="243" t="n">
        <v>0</v>
      </c>
      <c r="E18" s="243" t="n">
        <v>478.8</v>
      </c>
      <c r="F18" s="243" t="n">
        <v>478.8</v>
      </c>
      <c r="G18" s="243" t="n">
        <v>0</v>
      </c>
      <c r="H18" s="243" t="n">
        <v>31.2</v>
      </c>
      <c r="I18" s="243" t="n">
        <v>478.8</v>
      </c>
      <c r="J18" s="243" t="n">
        <v>510</v>
      </c>
      <c r="K18" s="243" t="n">
        <v>0</v>
      </c>
      <c r="L18" s="243" t="n">
        <v>31.2</v>
      </c>
    </row>
    <row r="19" customFormat="false" ht="15" hidden="false" customHeight="false" outlineLevel="0" collapsed="false">
      <c r="A19" s="241" t="s">
        <v>502</v>
      </c>
      <c r="B19" s="242" t="s">
        <v>442</v>
      </c>
      <c r="C19" s="243" t="n">
        <v>38.96</v>
      </c>
      <c r="D19" s="243" t="n">
        <v>0</v>
      </c>
      <c r="E19" s="243" t="n">
        <v>0</v>
      </c>
      <c r="F19" s="243" t="n">
        <v>38.96</v>
      </c>
      <c r="G19" s="243" t="n">
        <v>0</v>
      </c>
      <c r="H19" s="243" t="n">
        <v>0</v>
      </c>
      <c r="I19" s="243" t="n">
        <v>0</v>
      </c>
      <c r="J19" s="243" t="n">
        <v>38.96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1" t="s">
        <v>503</v>
      </c>
      <c r="B20" s="242" t="s">
        <v>444</v>
      </c>
      <c r="C20" s="243" t="n">
        <v>0</v>
      </c>
      <c r="D20" s="243" t="n">
        <v>5000</v>
      </c>
      <c r="E20" s="243" t="n">
        <v>0</v>
      </c>
      <c r="F20" s="243" t="n">
        <v>0</v>
      </c>
      <c r="G20" s="243" t="n">
        <v>0</v>
      </c>
      <c r="H20" s="243" t="n">
        <v>0</v>
      </c>
      <c r="I20" s="243" t="n">
        <v>0</v>
      </c>
      <c r="J20" s="243" t="n">
        <v>0</v>
      </c>
      <c r="K20" s="243" t="n">
        <v>0</v>
      </c>
      <c r="L20" s="243" t="n">
        <v>5000</v>
      </c>
    </row>
    <row r="21" customFormat="false" ht="15" hidden="false" customHeight="false" outlineLevel="0" collapsed="false">
      <c r="A21" s="241" t="s">
        <v>504</v>
      </c>
      <c r="B21" s="242" t="s">
        <v>446</v>
      </c>
      <c r="C21" s="243" t="n">
        <v>540.26</v>
      </c>
      <c r="D21" s="243" t="n">
        <v>0</v>
      </c>
      <c r="E21" s="243" t="n">
        <v>0</v>
      </c>
      <c r="F21" s="243" t="n">
        <v>0</v>
      </c>
      <c r="G21" s="243" t="n">
        <v>0</v>
      </c>
      <c r="H21" s="243" t="n">
        <v>0</v>
      </c>
      <c r="I21" s="243" t="n">
        <v>0</v>
      </c>
      <c r="J21" s="243" t="n">
        <v>0</v>
      </c>
      <c r="K21" s="243" t="n">
        <v>540.26</v>
      </c>
      <c r="L21" s="243" t="n">
        <v>0</v>
      </c>
    </row>
    <row r="22" customFormat="false" ht="15" hidden="false" customHeight="false" outlineLevel="0" collapsed="false">
      <c r="A22" s="241" t="s">
        <v>505</v>
      </c>
      <c r="B22" s="242" t="s">
        <v>448</v>
      </c>
      <c r="C22" s="243" t="n">
        <v>3510.98</v>
      </c>
      <c r="D22" s="243" t="n">
        <v>0</v>
      </c>
      <c r="E22" s="243" t="n">
        <v>0</v>
      </c>
      <c r="F22" s="243" t="n">
        <v>3510.98</v>
      </c>
      <c r="G22" s="243" t="n">
        <v>0</v>
      </c>
      <c r="H22" s="243" t="n">
        <v>0</v>
      </c>
      <c r="I22" s="243" t="n">
        <v>0</v>
      </c>
      <c r="J22" s="243" t="n">
        <v>3510.98</v>
      </c>
      <c r="K22" s="243" t="n">
        <v>0</v>
      </c>
      <c r="L22" s="243" t="n">
        <v>0</v>
      </c>
    </row>
    <row r="23" customFormat="false" ht="15" hidden="false" customHeight="false" outlineLevel="0" collapsed="false">
      <c r="A23" s="241" t="s">
        <v>506</v>
      </c>
      <c r="B23" s="242" t="s">
        <v>450</v>
      </c>
      <c r="C23" s="243" t="n">
        <v>0</v>
      </c>
      <c r="D23" s="243" t="n">
        <v>123.5</v>
      </c>
      <c r="E23" s="243" t="n">
        <v>0</v>
      </c>
      <c r="F23" s="243" t="n">
        <v>50.78</v>
      </c>
      <c r="G23" s="243" t="n">
        <v>0</v>
      </c>
      <c r="H23" s="243" t="n">
        <v>3.46</v>
      </c>
      <c r="I23" s="243" t="n">
        <v>0</v>
      </c>
      <c r="J23" s="243" t="n">
        <v>54.24</v>
      </c>
      <c r="K23" s="243" t="n">
        <v>0</v>
      </c>
      <c r="L23" s="243" t="n">
        <v>177.74</v>
      </c>
    </row>
    <row r="24" customFormat="false" ht="15" hidden="false" customHeight="false" outlineLevel="0" collapsed="false">
      <c r="A24" s="241" t="s">
        <v>507</v>
      </c>
      <c r="B24" s="242" t="s">
        <v>452</v>
      </c>
      <c r="C24" s="243" t="n">
        <v>0</v>
      </c>
      <c r="D24" s="243" t="n">
        <v>0</v>
      </c>
      <c r="E24" s="243" t="n">
        <v>2815.28</v>
      </c>
      <c r="F24" s="243" t="n">
        <v>0</v>
      </c>
      <c r="G24" s="243" t="n">
        <v>841.34</v>
      </c>
      <c r="H24" s="243" t="n">
        <v>0</v>
      </c>
      <c r="I24" s="243" t="n">
        <v>3656.62</v>
      </c>
      <c r="J24" s="243" t="n">
        <v>0</v>
      </c>
      <c r="K24" s="243" t="n">
        <v>3656.62</v>
      </c>
      <c r="L24" s="243" t="n">
        <v>0</v>
      </c>
    </row>
    <row r="25" customFormat="false" ht="15" hidden="false" customHeight="false" outlineLevel="0" collapsed="false">
      <c r="A25" s="241" t="s">
        <v>508</v>
      </c>
      <c r="B25" s="242" t="s">
        <v>456</v>
      </c>
      <c r="C25" s="243" t="n">
        <v>0</v>
      </c>
      <c r="D25" s="243" t="n">
        <v>0</v>
      </c>
      <c r="E25" s="243" t="n">
        <v>16942</v>
      </c>
      <c r="F25" s="243" t="n">
        <v>0</v>
      </c>
      <c r="G25" s="243" t="n">
        <v>1231</v>
      </c>
      <c r="H25" s="243" t="n">
        <v>0</v>
      </c>
      <c r="I25" s="243" t="n">
        <v>18173</v>
      </c>
      <c r="J25" s="243" t="n">
        <v>0</v>
      </c>
      <c r="K25" s="243" t="n">
        <v>18173</v>
      </c>
      <c r="L25" s="243" t="n">
        <v>0</v>
      </c>
    </row>
    <row r="26" customFormat="false" ht="15" hidden="false" customHeight="false" outlineLevel="0" collapsed="false">
      <c r="A26" s="241" t="s">
        <v>509</v>
      </c>
      <c r="B26" s="242" t="s">
        <v>458</v>
      </c>
      <c r="C26" s="243" t="n">
        <v>0</v>
      </c>
      <c r="D26" s="243" t="n">
        <v>0</v>
      </c>
      <c r="E26" s="243" t="n">
        <v>6252.07</v>
      </c>
      <c r="F26" s="243" t="n">
        <v>0</v>
      </c>
      <c r="G26" s="243" t="n">
        <v>58.96</v>
      </c>
      <c r="H26" s="243" t="n">
        <v>0</v>
      </c>
      <c r="I26" s="243" t="n">
        <v>6311.03</v>
      </c>
      <c r="J26" s="243" t="n">
        <v>0</v>
      </c>
      <c r="K26" s="243" t="n">
        <v>6311.03</v>
      </c>
      <c r="L26" s="243" t="n">
        <v>0</v>
      </c>
    </row>
    <row r="27" customFormat="false" ht="15" hidden="false" customHeight="false" outlineLevel="0" collapsed="false">
      <c r="A27" s="241" t="s">
        <v>510</v>
      </c>
      <c r="B27" s="242" t="s">
        <v>464</v>
      </c>
      <c r="C27" s="243" t="n">
        <v>0</v>
      </c>
      <c r="D27" s="243" t="n">
        <v>0</v>
      </c>
      <c r="E27" s="243" t="n">
        <v>9188.64</v>
      </c>
      <c r="F27" s="243" t="n">
        <v>0</v>
      </c>
      <c r="G27" s="243" t="n">
        <v>994.48</v>
      </c>
      <c r="H27" s="243" t="n">
        <v>0</v>
      </c>
      <c r="I27" s="243" t="n">
        <v>10183.12</v>
      </c>
      <c r="J27" s="243" t="n">
        <v>0</v>
      </c>
      <c r="K27" s="243" t="n">
        <v>10183.12</v>
      </c>
      <c r="L27" s="243" t="n">
        <v>0</v>
      </c>
    </row>
    <row r="28" customFormat="false" ht="15" hidden="false" customHeight="false" outlineLevel="0" collapsed="false">
      <c r="A28" s="241" t="s">
        <v>511</v>
      </c>
      <c r="B28" s="242" t="s">
        <v>466</v>
      </c>
      <c r="C28" s="243" t="n">
        <v>0</v>
      </c>
      <c r="D28" s="243" t="n">
        <v>0</v>
      </c>
      <c r="E28" s="243" t="n">
        <v>3212.42</v>
      </c>
      <c r="F28" s="243" t="n">
        <v>0</v>
      </c>
      <c r="G28" s="243" t="n">
        <v>316.45</v>
      </c>
      <c r="H28" s="243" t="n">
        <v>0</v>
      </c>
      <c r="I28" s="243" t="n">
        <v>3528.87</v>
      </c>
      <c r="J28" s="243" t="n">
        <v>0</v>
      </c>
      <c r="K28" s="243" t="n">
        <v>3528.87</v>
      </c>
      <c r="L28" s="243" t="n">
        <v>0</v>
      </c>
    </row>
    <row r="29" customFormat="false" ht="15" hidden="false" customHeight="false" outlineLevel="0" collapsed="false">
      <c r="A29" s="241" t="s">
        <v>512</v>
      </c>
      <c r="B29" s="242" t="s">
        <v>468</v>
      </c>
      <c r="C29" s="243" t="n">
        <v>0</v>
      </c>
      <c r="D29" s="243" t="n">
        <v>0</v>
      </c>
      <c r="E29" s="243" t="n">
        <v>50.78</v>
      </c>
      <c r="F29" s="243" t="n">
        <v>0</v>
      </c>
      <c r="G29" s="243" t="n">
        <v>3.46</v>
      </c>
      <c r="H29" s="243" t="n">
        <v>0</v>
      </c>
      <c r="I29" s="243" t="n">
        <v>54.24</v>
      </c>
      <c r="J29" s="243" t="n">
        <v>0</v>
      </c>
      <c r="K29" s="243" t="n">
        <v>54.24</v>
      </c>
      <c r="L29" s="243" t="n">
        <v>0</v>
      </c>
    </row>
    <row r="30" customFormat="false" ht="15" hidden="false" customHeight="false" outlineLevel="0" collapsed="false">
      <c r="A30" s="241" t="s">
        <v>513</v>
      </c>
      <c r="B30" s="242" t="s">
        <v>470</v>
      </c>
      <c r="C30" s="243" t="n">
        <v>0</v>
      </c>
      <c r="D30" s="243" t="n">
        <v>0</v>
      </c>
      <c r="E30" s="243" t="n">
        <v>0</v>
      </c>
      <c r="F30" s="243" t="n">
        <v>0</v>
      </c>
      <c r="G30" s="243" t="n">
        <v>125.8</v>
      </c>
      <c r="H30" s="243" t="n">
        <v>0</v>
      </c>
      <c r="I30" s="243" t="n">
        <v>125.8</v>
      </c>
      <c r="J30" s="243" t="n">
        <v>0</v>
      </c>
      <c r="K30" s="243" t="n">
        <v>125.8</v>
      </c>
      <c r="L30" s="243" t="n">
        <v>0</v>
      </c>
    </row>
    <row r="31" customFormat="false" ht="15" hidden="false" customHeight="false" outlineLevel="0" collapsed="false">
      <c r="A31" s="241" t="s">
        <v>514</v>
      </c>
      <c r="B31" s="242" t="s">
        <v>472</v>
      </c>
      <c r="C31" s="243" t="n">
        <v>0</v>
      </c>
      <c r="D31" s="243" t="n">
        <v>0</v>
      </c>
      <c r="E31" s="243" t="n">
        <v>199.9</v>
      </c>
      <c r="F31" s="243" t="n">
        <v>0</v>
      </c>
      <c r="G31" s="243" t="n">
        <v>70.86</v>
      </c>
      <c r="H31" s="243" t="n">
        <v>0</v>
      </c>
      <c r="I31" s="243" t="n">
        <v>270.76</v>
      </c>
      <c r="J31" s="243" t="n">
        <v>0</v>
      </c>
      <c r="K31" s="243" t="n">
        <v>270.76</v>
      </c>
      <c r="L31" s="243" t="n">
        <v>0</v>
      </c>
    </row>
    <row r="32" customFormat="false" ht="15" hidden="false" customHeight="false" outlineLevel="0" collapsed="false">
      <c r="A32" s="241" t="s">
        <v>515</v>
      </c>
      <c r="B32" s="242" t="s">
        <v>474</v>
      </c>
      <c r="C32" s="244" t="n">
        <v>0</v>
      </c>
      <c r="D32" s="244" t="n">
        <v>0</v>
      </c>
      <c r="E32" s="244" t="n">
        <v>0</v>
      </c>
      <c r="F32" s="244" t="n">
        <v>0</v>
      </c>
      <c r="G32" s="243" t="n">
        <v>480</v>
      </c>
      <c r="H32" s="244" t="n">
        <v>0</v>
      </c>
      <c r="I32" s="243" t="n">
        <v>480</v>
      </c>
      <c r="J32" s="244" t="n">
        <v>0</v>
      </c>
      <c r="K32" s="243" t="n">
        <v>480</v>
      </c>
      <c r="L32" s="243" t="n">
        <v>0</v>
      </c>
    </row>
    <row r="33" customFormat="false" ht="15" hidden="false" customHeight="false" outlineLevel="0" collapsed="false">
      <c r="A33" s="241" t="s">
        <v>516</v>
      </c>
      <c r="B33" s="242" t="s">
        <v>476</v>
      </c>
      <c r="C33" s="243" t="n">
        <v>0</v>
      </c>
      <c r="D33" s="243" t="n">
        <v>0</v>
      </c>
      <c r="E33" s="243" t="n">
        <v>0</v>
      </c>
      <c r="F33" s="243" t="n">
        <v>37654.51</v>
      </c>
      <c r="G33" s="243" t="n">
        <v>0</v>
      </c>
      <c r="H33" s="243" t="n">
        <v>5765.2</v>
      </c>
      <c r="I33" s="243" t="n">
        <v>0</v>
      </c>
      <c r="J33" s="243" t="n">
        <v>43419.71</v>
      </c>
      <c r="K33" s="243" t="n">
        <v>0</v>
      </c>
      <c r="L33" s="243" t="n">
        <v>43419.71</v>
      </c>
    </row>
    <row r="34" customFormat="false" ht="15" hidden="false" customHeight="false" outlineLevel="0" collapsed="false">
      <c r="A34" s="241" t="s">
        <v>517</v>
      </c>
      <c r="B34" s="242" t="s">
        <v>480</v>
      </c>
      <c r="C34" s="243" t="n">
        <v>0</v>
      </c>
      <c r="D34" s="243" t="n">
        <v>0</v>
      </c>
      <c r="E34" s="243" t="n">
        <v>0</v>
      </c>
      <c r="F34" s="243" t="n">
        <v>0.07</v>
      </c>
      <c r="G34" s="243" t="n">
        <v>0</v>
      </c>
      <c r="H34" s="243" t="n">
        <v>0.02</v>
      </c>
      <c r="I34" s="243" t="n">
        <v>0</v>
      </c>
      <c r="J34" s="243" t="n">
        <v>0.09</v>
      </c>
      <c r="K34" s="243" t="n">
        <v>0</v>
      </c>
      <c r="L34" s="243" t="n">
        <v>0.09</v>
      </c>
    </row>
    <row r="35" customFormat="false" ht="15" hidden="false" customHeight="false" outlineLevel="0" collapsed="false">
      <c r="A35" s="241" t="s">
        <v>518</v>
      </c>
      <c r="B35" s="242" t="s">
        <v>482</v>
      </c>
      <c r="C35" s="243" t="n">
        <v>0</v>
      </c>
      <c r="D35" s="243" t="n">
        <v>0</v>
      </c>
      <c r="E35" s="243" t="n">
        <v>0</v>
      </c>
      <c r="F35" s="243" t="n">
        <v>0</v>
      </c>
      <c r="G35" s="243" t="n">
        <v>0</v>
      </c>
      <c r="H35" s="243" t="n">
        <v>0</v>
      </c>
      <c r="I35" s="243" t="n">
        <v>13136.69</v>
      </c>
      <c r="J35" s="243" t="n">
        <v>13136.69</v>
      </c>
      <c r="K35" s="243" t="n">
        <v>0</v>
      </c>
      <c r="L35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6.3316326530612"/>
    <col collapsed="false" hidden="false" max="2" min="2" style="236" width="46.1683673469388"/>
    <col collapsed="false" hidden="false" max="12" min="3" style="237" width="15.1173469387755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392</v>
      </c>
      <c r="B1" s="239" t="s">
        <v>393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404</v>
      </c>
      <c r="B2" s="242" t="s">
        <v>405</v>
      </c>
      <c r="C2" s="243" t="n">
        <v>62.84</v>
      </c>
      <c r="D2" s="243" t="n">
        <v>0</v>
      </c>
      <c r="E2" s="243" t="n">
        <v>2600</v>
      </c>
      <c r="F2" s="243" t="n">
        <v>1186.2</v>
      </c>
      <c r="G2" s="244" t="n">
        <v>0</v>
      </c>
      <c r="H2" s="243" t="n">
        <v>1390.02</v>
      </c>
      <c r="I2" s="243" t="n">
        <v>2600</v>
      </c>
      <c r="J2" s="243" t="n">
        <v>2576.22</v>
      </c>
      <c r="K2" s="243" t="n">
        <v>86.62</v>
      </c>
      <c r="L2" s="243" t="n">
        <v>0</v>
      </c>
    </row>
    <row r="3" customFormat="false" ht="15" hidden="false" customHeight="false" outlineLevel="0" collapsed="false">
      <c r="A3" s="241" t="s">
        <v>406</v>
      </c>
      <c r="B3" s="242" t="s">
        <v>519</v>
      </c>
      <c r="C3" s="243" t="n">
        <v>1159.56</v>
      </c>
      <c r="D3" s="243" t="n">
        <v>0</v>
      </c>
      <c r="E3" s="243" t="n">
        <v>40357.82</v>
      </c>
      <c r="F3" s="243" t="n">
        <v>41445.44</v>
      </c>
      <c r="G3" s="243" t="n">
        <v>3821.4</v>
      </c>
      <c r="H3" s="243" t="n">
        <v>3822.47</v>
      </c>
      <c r="I3" s="243" t="n">
        <v>44179.22</v>
      </c>
      <c r="J3" s="243" t="n">
        <v>45267.91</v>
      </c>
      <c r="K3" s="243" t="n">
        <v>70.87</v>
      </c>
      <c r="L3" s="243" t="n">
        <v>0</v>
      </c>
    </row>
    <row r="4" customFormat="false" ht="15" hidden="false" customHeight="false" outlineLevel="0" collapsed="false">
      <c r="A4" s="241" t="s">
        <v>408</v>
      </c>
      <c r="B4" s="242" t="s">
        <v>520</v>
      </c>
      <c r="C4" s="243" t="n">
        <v>4.44</v>
      </c>
      <c r="D4" s="243" t="n">
        <v>0</v>
      </c>
      <c r="E4" s="244" t="n">
        <v>0</v>
      </c>
      <c r="F4" s="244" t="n">
        <v>0</v>
      </c>
      <c r="G4" s="244" t="n">
        <v>0</v>
      </c>
      <c r="H4" s="244" t="n">
        <v>0</v>
      </c>
      <c r="I4" s="244" t="n">
        <v>0</v>
      </c>
      <c r="J4" s="244" t="n">
        <v>0</v>
      </c>
      <c r="K4" s="243" t="n">
        <v>4.44</v>
      </c>
      <c r="L4" s="243" t="n">
        <v>0</v>
      </c>
    </row>
    <row r="5" customFormat="false" ht="15" hidden="false" customHeight="false" outlineLevel="0" collapsed="false">
      <c r="A5" s="241" t="s">
        <v>410</v>
      </c>
      <c r="B5" s="242" t="s">
        <v>411</v>
      </c>
      <c r="C5" s="243" t="n">
        <v>6956.61</v>
      </c>
      <c r="D5" s="243" t="n">
        <v>0</v>
      </c>
      <c r="E5" s="243" t="n">
        <v>36546</v>
      </c>
      <c r="F5" s="243" t="n">
        <v>37057.68</v>
      </c>
      <c r="G5" s="243" t="n">
        <v>3441.46</v>
      </c>
      <c r="H5" s="243" t="n">
        <v>3321.4</v>
      </c>
      <c r="I5" s="243" t="n">
        <v>39987.46</v>
      </c>
      <c r="J5" s="243" t="n">
        <v>40379.08</v>
      </c>
      <c r="K5" s="243" t="n">
        <v>6564.99</v>
      </c>
      <c r="L5" s="243" t="n">
        <v>0</v>
      </c>
    </row>
    <row r="6" customFormat="false" ht="15" hidden="false" customHeight="false" outlineLevel="0" collapsed="false">
      <c r="A6" s="241" t="s">
        <v>521</v>
      </c>
      <c r="B6" s="242" t="s">
        <v>522</v>
      </c>
      <c r="C6" s="243" t="n">
        <v>0</v>
      </c>
      <c r="D6" s="243" t="n">
        <v>0</v>
      </c>
      <c r="E6" s="243" t="n">
        <v>63.2</v>
      </c>
      <c r="F6" s="243" t="n">
        <v>63.2</v>
      </c>
      <c r="G6" s="243" t="n">
        <v>0</v>
      </c>
      <c r="H6" s="244" t="n">
        <v>0</v>
      </c>
      <c r="I6" s="243" t="n">
        <v>63.2</v>
      </c>
      <c r="J6" s="243" t="n">
        <v>63.2</v>
      </c>
      <c r="K6" s="243" t="n">
        <v>0</v>
      </c>
      <c r="L6" s="243" t="n">
        <v>0</v>
      </c>
    </row>
    <row r="7" customFormat="false" ht="15" hidden="false" customHeight="false" outlineLevel="0" collapsed="false">
      <c r="A7" s="241" t="s">
        <v>412</v>
      </c>
      <c r="B7" s="242" t="s">
        <v>413</v>
      </c>
      <c r="C7" s="244" t="n">
        <v>0</v>
      </c>
      <c r="D7" s="244" t="n">
        <v>0</v>
      </c>
      <c r="E7" s="243" t="n">
        <v>19.92</v>
      </c>
      <c r="F7" s="244" t="n">
        <v>0</v>
      </c>
      <c r="G7" s="243" t="n">
        <v>642.5</v>
      </c>
      <c r="H7" s="244" t="n">
        <v>0</v>
      </c>
      <c r="I7" s="243" t="n">
        <v>662.42</v>
      </c>
      <c r="J7" s="244" t="n">
        <v>0</v>
      </c>
      <c r="K7" s="243" t="n">
        <v>662.42</v>
      </c>
      <c r="L7" s="243" t="n">
        <v>0</v>
      </c>
    </row>
    <row r="8" customFormat="false" ht="15" hidden="false" customHeight="false" outlineLevel="0" collapsed="false">
      <c r="A8" s="241" t="s">
        <v>414</v>
      </c>
      <c r="B8" s="242" t="s">
        <v>415</v>
      </c>
      <c r="C8" s="243" t="n">
        <v>0</v>
      </c>
      <c r="D8" s="243" t="n">
        <v>569.44</v>
      </c>
      <c r="E8" s="243" t="n">
        <v>7386.45</v>
      </c>
      <c r="F8" s="243" t="n">
        <v>7046.5</v>
      </c>
      <c r="G8" s="243" t="n">
        <v>1772.18</v>
      </c>
      <c r="H8" s="243" t="n">
        <v>1762.77</v>
      </c>
      <c r="I8" s="243" t="n">
        <v>9158.63</v>
      </c>
      <c r="J8" s="243" t="n">
        <v>8809.27</v>
      </c>
      <c r="K8" s="243" t="n">
        <v>0</v>
      </c>
      <c r="L8" s="243" t="n">
        <v>220.08</v>
      </c>
    </row>
    <row r="9" customFormat="false" ht="15" hidden="false" customHeight="false" outlineLevel="0" collapsed="false">
      <c r="A9" s="241" t="s">
        <v>416</v>
      </c>
      <c r="B9" s="242" t="s">
        <v>417</v>
      </c>
      <c r="C9" s="243" t="n">
        <v>0</v>
      </c>
      <c r="D9" s="243" t="n">
        <v>1481.06</v>
      </c>
      <c r="E9" s="243" t="n">
        <v>1481.06</v>
      </c>
      <c r="F9" s="244" t="n">
        <v>0</v>
      </c>
      <c r="G9" s="244" t="n">
        <v>0</v>
      </c>
      <c r="H9" s="243" t="n">
        <v>1005.78</v>
      </c>
      <c r="I9" s="243" t="n">
        <v>1481.06</v>
      </c>
      <c r="J9" s="243" t="n">
        <v>1005.78</v>
      </c>
      <c r="K9" s="243" t="n">
        <v>0</v>
      </c>
      <c r="L9" s="243" t="n">
        <v>1005.78</v>
      </c>
    </row>
    <row r="10" customFormat="false" ht="15" hidden="false" customHeight="false" outlineLevel="0" collapsed="false">
      <c r="A10" s="241" t="s">
        <v>523</v>
      </c>
      <c r="B10" s="242" t="s">
        <v>524</v>
      </c>
      <c r="C10" s="243" t="n">
        <v>0</v>
      </c>
      <c r="D10" s="243" t="n">
        <v>0</v>
      </c>
      <c r="E10" s="244" t="n">
        <v>0</v>
      </c>
      <c r="F10" s="243" t="n">
        <v>12126</v>
      </c>
      <c r="G10" s="243" t="n">
        <v>12920</v>
      </c>
      <c r="H10" s="243" t="n">
        <v>794</v>
      </c>
      <c r="I10" s="243" t="n">
        <v>12920</v>
      </c>
      <c r="J10" s="243" t="n">
        <v>12920</v>
      </c>
      <c r="K10" s="243" t="n">
        <v>0</v>
      </c>
      <c r="L10" s="243" t="n">
        <v>0</v>
      </c>
    </row>
    <row r="11" customFormat="false" ht="15" hidden="false" customHeight="false" outlineLevel="0" collapsed="false">
      <c r="A11" s="241" t="s">
        <v>418</v>
      </c>
      <c r="B11" s="242" t="s">
        <v>419</v>
      </c>
      <c r="C11" s="243" t="n">
        <v>0</v>
      </c>
      <c r="D11" s="243" t="n">
        <v>120</v>
      </c>
      <c r="E11" s="243" t="n">
        <v>120</v>
      </c>
      <c r="F11" s="244" t="n">
        <v>0</v>
      </c>
      <c r="G11" s="244" t="n">
        <v>0</v>
      </c>
      <c r="H11" s="243" t="n">
        <v>142.97</v>
      </c>
      <c r="I11" s="243" t="n">
        <v>120</v>
      </c>
      <c r="J11" s="243" t="n">
        <v>142.97</v>
      </c>
      <c r="K11" s="243" t="n">
        <v>0</v>
      </c>
      <c r="L11" s="243" t="n">
        <v>142.97</v>
      </c>
    </row>
    <row r="12" customFormat="false" ht="15" hidden="false" customHeight="false" outlineLevel="0" collapsed="false">
      <c r="A12" s="241" t="s">
        <v>420</v>
      </c>
      <c r="B12" s="242" t="s">
        <v>421</v>
      </c>
      <c r="C12" s="243" t="n">
        <v>0</v>
      </c>
      <c r="D12" s="243" t="n">
        <v>571.23</v>
      </c>
      <c r="E12" s="243" t="n">
        <v>10010.2</v>
      </c>
      <c r="F12" s="243" t="n">
        <v>10151.56</v>
      </c>
      <c r="G12" s="243" t="n">
        <v>931.09</v>
      </c>
      <c r="H12" s="243" t="n">
        <v>933.73</v>
      </c>
      <c r="I12" s="243" t="n">
        <v>10941.29</v>
      </c>
      <c r="J12" s="243" t="n">
        <v>11085.29</v>
      </c>
      <c r="K12" s="243" t="n">
        <v>0</v>
      </c>
      <c r="L12" s="243" t="n">
        <v>715.23</v>
      </c>
    </row>
    <row r="13" customFormat="false" ht="15" hidden="false" customHeight="false" outlineLevel="0" collapsed="false">
      <c r="A13" s="241" t="s">
        <v>422</v>
      </c>
      <c r="B13" s="242" t="s">
        <v>423</v>
      </c>
      <c r="C13" s="244" t="n">
        <v>0</v>
      </c>
      <c r="D13" s="244" t="n">
        <v>0</v>
      </c>
      <c r="E13" s="244" t="n">
        <v>0</v>
      </c>
      <c r="F13" s="244" t="n">
        <v>0</v>
      </c>
      <c r="G13" s="243" t="n">
        <v>0</v>
      </c>
      <c r="H13" s="243" t="n">
        <v>3054.36</v>
      </c>
      <c r="I13" s="243" t="n">
        <v>0</v>
      </c>
      <c r="J13" s="243" t="n">
        <v>3054.36</v>
      </c>
      <c r="K13" s="243" t="n">
        <v>0</v>
      </c>
      <c r="L13" s="243" t="n">
        <v>3054.36</v>
      </c>
    </row>
    <row r="14" customFormat="false" ht="15" hidden="false" customHeight="false" outlineLevel="0" collapsed="false">
      <c r="A14" s="241" t="s">
        <v>424</v>
      </c>
      <c r="B14" s="242" t="s">
        <v>425</v>
      </c>
      <c r="C14" s="243" t="n">
        <v>0</v>
      </c>
      <c r="D14" s="243" t="n">
        <v>0</v>
      </c>
      <c r="E14" s="243" t="n">
        <v>11466.86</v>
      </c>
      <c r="F14" s="243" t="n">
        <v>2250</v>
      </c>
      <c r="G14" s="243" t="n">
        <v>4203.14</v>
      </c>
      <c r="H14" s="243" t="n">
        <v>13420</v>
      </c>
      <c r="I14" s="243" t="n">
        <v>15670</v>
      </c>
      <c r="J14" s="243" t="n">
        <v>15670</v>
      </c>
      <c r="K14" s="243" t="n">
        <v>0</v>
      </c>
      <c r="L14" s="243" t="n">
        <v>0</v>
      </c>
    </row>
    <row r="15" customFormat="false" ht="15" hidden="false" customHeight="false" outlineLevel="0" collapsed="false">
      <c r="A15" s="241" t="s">
        <v>426</v>
      </c>
      <c r="B15" s="242" t="s">
        <v>525</v>
      </c>
      <c r="C15" s="243" t="n">
        <v>0</v>
      </c>
      <c r="D15" s="243" t="n">
        <v>252.57</v>
      </c>
      <c r="E15" s="243" t="n">
        <v>3435.53</v>
      </c>
      <c r="F15" s="243" t="n">
        <v>3503.09</v>
      </c>
      <c r="G15" s="243" t="n">
        <v>320.95</v>
      </c>
      <c r="H15" s="243" t="n">
        <v>322.18</v>
      </c>
      <c r="I15" s="243" t="n">
        <v>3756.48</v>
      </c>
      <c r="J15" s="243" t="n">
        <v>3825.27</v>
      </c>
      <c r="K15" s="243" t="n">
        <v>0</v>
      </c>
      <c r="L15" s="243" t="n">
        <v>321.36</v>
      </c>
    </row>
    <row r="16" customFormat="false" ht="15" hidden="false" customHeight="false" outlineLevel="0" collapsed="false">
      <c r="A16" s="241" t="s">
        <v>428</v>
      </c>
      <c r="B16" s="242" t="s">
        <v>526</v>
      </c>
      <c r="C16" s="243" t="n">
        <v>0</v>
      </c>
      <c r="D16" s="243" t="n">
        <v>102.2</v>
      </c>
      <c r="E16" s="243" t="n">
        <v>1393.19</v>
      </c>
      <c r="F16" s="243" t="n">
        <v>1421.19</v>
      </c>
      <c r="G16" s="243" t="n">
        <v>130.2</v>
      </c>
      <c r="H16" s="243" t="n">
        <v>130.71</v>
      </c>
      <c r="I16" s="243" t="n">
        <v>1523.39</v>
      </c>
      <c r="J16" s="243" t="n">
        <v>1551.9</v>
      </c>
      <c r="K16" s="243" t="n">
        <v>0</v>
      </c>
      <c r="L16" s="243" t="n">
        <v>130.71</v>
      </c>
    </row>
    <row r="17" customFormat="false" ht="15" hidden="false" customHeight="false" outlineLevel="0" collapsed="false">
      <c r="A17" s="241" t="s">
        <v>429</v>
      </c>
      <c r="B17" s="242" t="s">
        <v>430</v>
      </c>
      <c r="C17" s="243" t="n">
        <v>0</v>
      </c>
      <c r="D17" s="243" t="n">
        <v>1132.19</v>
      </c>
      <c r="E17" s="243" t="n">
        <v>1142.02</v>
      </c>
      <c r="F17" s="243" t="n">
        <v>9.83</v>
      </c>
      <c r="G17" s="244" t="n">
        <v>0</v>
      </c>
      <c r="H17" s="243" t="n">
        <v>500.53</v>
      </c>
      <c r="I17" s="243" t="n">
        <v>1142.02</v>
      </c>
      <c r="J17" s="243" t="n">
        <v>510.36</v>
      </c>
      <c r="K17" s="243" t="n">
        <v>0</v>
      </c>
      <c r="L17" s="243" t="n">
        <v>500.53</v>
      </c>
    </row>
    <row r="18" customFormat="false" ht="15" hidden="false" customHeight="false" outlineLevel="0" collapsed="false">
      <c r="A18" s="241" t="s">
        <v>431</v>
      </c>
      <c r="B18" s="242" t="s">
        <v>432</v>
      </c>
      <c r="C18" s="243" t="n">
        <v>0</v>
      </c>
      <c r="D18" s="243" t="n">
        <v>60.95</v>
      </c>
      <c r="E18" s="243" t="n">
        <v>975.96</v>
      </c>
      <c r="F18" s="243" t="n">
        <v>1007.8</v>
      </c>
      <c r="G18" s="243" t="n">
        <v>92.79</v>
      </c>
      <c r="H18" s="243" t="n">
        <v>93.41</v>
      </c>
      <c r="I18" s="243" t="n">
        <v>1068.75</v>
      </c>
      <c r="J18" s="243" t="n">
        <v>1101.21</v>
      </c>
      <c r="K18" s="243" t="n">
        <v>0</v>
      </c>
      <c r="L18" s="243" t="n">
        <v>93.41</v>
      </c>
    </row>
    <row r="19" customFormat="false" ht="15" hidden="false" customHeight="false" outlineLevel="0" collapsed="false">
      <c r="A19" s="241" t="s">
        <v>433</v>
      </c>
      <c r="B19" s="242" t="s">
        <v>434</v>
      </c>
      <c r="C19" s="243" t="n">
        <v>0</v>
      </c>
      <c r="D19" s="243" t="n">
        <v>171.61</v>
      </c>
      <c r="E19" s="243" t="n">
        <v>171.61</v>
      </c>
      <c r="F19" s="244" t="n">
        <v>0</v>
      </c>
      <c r="G19" s="244" t="n">
        <v>0</v>
      </c>
      <c r="H19" s="243" t="n">
        <v>171.61</v>
      </c>
      <c r="I19" s="243" t="n">
        <v>171.61</v>
      </c>
      <c r="J19" s="243" t="n">
        <v>171.61</v>
      </c>
      <c r="K19" s="243" t="n">
        <v>0</v>
      </c>
      <c r="L19" s="243" t="n">
        <v>171.61</v>
      </c>
    </row>
    <row r="20" customFormat="false" ht="15" hidden="false" customHeight="false" outlineLevel="0" collapsed="false">
      <c r="A20" s="245" t="s">
        <v>437</v>
      </c>
      <c r="B20" s="246" t="s">
        <v>438</v>
      </c>
      <c r="C20" s="247" t="n">
        <v>0</v>
      </c>
      <c r="D20" s="247" t="n">
        <v>4400</v>
      </c>
      <c r="E20" s="247" t="n">
        <v>6300</v>
      </c>
      <c r="F20" s="247" t="n">
        <v>2600</v>
      </c>
      <c r="G20" s="247" t="n">
        <v>700</v>
      </c>
      <c r="H20" s="248" t="n">
        <v>0</v>
      </c>
      <c r="I20" s="247" t="n">
        <v>7000</v>
      </c>
      <c r="J20" s="247" t="n">
        <v>2600</v>
      </c>
      <c r="K20" s="247" t="n">
        <v>0</v>
      </c>
      <c r="L20" s="247" t="n">
        <v>0</v>
      </c>
    </row>
    <row r="21" customFormat="false" ht="15" hidden="false" customHeight="false" outlineLevel="0" collapsed="false">
      <c r="A21" s="245" t="s">
        <v>439</v>
      </c>
      <c r="B21" s="246" t="s">
        <v>440</v>
      </c>
      <c r="C21" s="247" t="n">
        <v>0</v>
      </c>
      <c r="D21" s="247" t="n">
        <v>0</v>
      </c>
      <c r="E21" s="247" t="n">
        <v>117.51</v>
      </c>
      <c r="F21" s="247" t="n">
        <v>117.51</v>
      </c>
      <c r="G21" s="247" t="n">
        <v>29</v>
      </c>
      <c r="H21" s="247" t="n">
        <v>29</v>
      </c>
      <c r="I21" s="247" t="n">
        <v>146.51</v>
      </c>
      <c r="J21" s="247" t="n">
        <v>146.51</v>
      </c>
      <c r="K21" s="247" t="n">
        <v>0</v>
      </c>
      <c r="L21" s="247" t="n">
        <v>0</v>
      </c>
    </row>
    <row r="22" customFormat="false" ht="15" hidden="false" customHeight="false" outlineLevel="0" collapsed="false">
      <c r="A22" s="245" t="s">
        <v>441</v>
      </c>
      <c r="B22" s="246" t="s">
        <v>442</v>
      </c>
      <c r="C22" s="247" t="n">
        <v>29.26</v>
      </c>
      <c r="D22" s="247" t="n">
        <v>0</v>
      </c>
      <c r="E22" s="248" t="n">
        <v>0</v>
      </c>
      <c r="F22" s="247" t="n">
        <v>19.3</v>
      </c>
      <c r="G22" s="247" t="n">
        <v>29</v>
      </c>
      <c r="H22" s="248" t="n">
        <v>0</v>
      </c>
      <c r="I22" s="247" t="n">
        <v>29</v>
      </c>
      <c r="J22" s="247" t="n">
        <v>19.3</v>
      </c>
      <c r="K22" s="247" t="n">
        <v>38.96</v>
      </c>
      <c r="L22" s="247" t="n">
        <v>0</v>
      </c>
    </row>
    <row r="23" customFormat="false" ht="15" hidden="false" customHeight="false" outlineLevel="0" collapsed="false">
      <c r="A23" s="245" t="s">
        <v>443</v>
      </c>
      <c r="B23" s="246" t="s">
        <v>444</v>
      </c>
      <c r="C23" s="247" t="n">
        <v>0</v>
      </c>
      <c r="D23" s="247" t="n">
        <v>5000</v>
      </c>
      <c r="E23" s="248" t="n">
        <v>0</v>
      </c>
      <c r="F23" s="248" t="n">
        <v>0</v>
      </c>
      <c r="G23" s="248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  <c r="L23" s="247" t="n">
        <v>5000</v>
      </c>
    </row>
    <row r="24" customFormat="false" ht="15" hidden="false" customHeight="false" outlineLevel="0" collapsed="false">
      <c r="A24" s="245" t="s">
        <v>445</v>
      </c>
      <c r="B24" s="246" t="s">
        <v>527</v>
      </c>
      <c r="C24" s="247" t="n">
        <v>0</v>
      </c>
      <c r="D24" s="247" t="n">
        <v>0</v>
      </c>
      <c r="E24" s="247" t="n">
        <v>2197.41</v>
      </c>
      <c r="F24" s="248" t="n">
        <v>0</v>
      </c>
      <c r="G24" s="248" t="n">
        <v>0</v>
      </c>
      <c r="H24" s="248" t="n">
        <v>0</v>
      </c>
      <c r="I24" s="247" t="n">
        <v>2197.41</v>
      </c>
      <c r="J24" s="248" t="n">
        <v>0</v>
      </c>
      <c r="K24" s="247" t="n">
        <v>2197.41</v>
      </c>
      <c r="L24" s="247" t="n">
        <v>0</v>
      </c>
    </row>
    <row r="25" customFormat="false" ht="15" hidden="false" customHeight="false" outlineLevel="0" collapsed="false">
      <c r="A25" s="245" t="s">
        <v>447</v>
      </c>
      <c r="B25" s="246" t="s">
        <v>448</v>
      </c>
      <c r="C25" s="247" t="n">
        <v>3510.98</v>
      </c>
      <c r="D25" s="247" t="n">
        <v>0</v>
      </c>
      <c r="E25" s="248" t="n">
        <v>0</v>
      </c>
      <c r="F25" s="248" t="n">
        <v>0</v>
      </c>
      <c r="G25" s="248" t="n">
        <v>0</v>
      </c>
      <c r="H25" s="248" t="n">
        <v>0</v>
      </c>
      <c r="I25" s="248" t="n">
        <v>0</v>
      </c>
      <c r="J25" s="248" t="n">
        <v>0</v>
      </c>
      <c r="K25" s="247" t="n">
        <v>3510.98</v>
      </c>
      <c r="L25" s="247" t="n">
        <v>0</v>
      </c>
    </row>
    <row r="26" customFormat="false" ht="15" hidden="false" customHeight="false" outlineLevel="0" collapsed="false">
      <c r="A26" s="245" t="s">
        <v>528</v>
      </c>
      <c r="B26" s="246" t="s">
        <v>529</v>
      </c>
      <c r="C26" s="247" t="n">
        <v>2197.41</v>
      </c>
      <c r="D26" s="247" t="n">
        <v>0</v>
      </c>
      <c r="E26" s="248" t="n">
        <v>0</v>
      </c>
      <c r="F26" s="247" t="n">
        <v>2197.41</v>
      </c>
      <c r="G26" s="248" t="n">
        <v>0</v>
      </c>
      <c r="H26" s="248" t="n">
        <v>0</v>
      </c>
      <c r="I26" s="248" t="n">
        <v>0</v>
      </c>
      <c r="J26" s="247" t="n">
        <v>2197.41</v>
      </c>
      <c r="K26" s="247" t="n">
        <v>0</v>
      </c>
      <c r="L26" s="247" t="n">
        <v>0</v>
      </c>
    </row>
    <row r="27" customFormat="false" ht="15" hidden="false" customHeight="false" outlineLevel="0" collapsed="false">
      <c r="A27" s="245" t="s">
        <v>449</v>
      </c>
      <c r="B27" s="246" t="s">
        <v>450</v>
      </c>
      <c r="C27" s="247" t="n">
        <v>0</v>
      </c>
      <c r="D27" s="247" t="n">
        <v>59.85</v>
      </c>
      <c r="E27" s="248" t="n">
        <v>0</v>
      </c>
      <c r="F27" s="247" t="n">
        <v>58.53</v>
      </c>
      <c r="G27" s="248" t="n">
        <v>0</v>
      </c>
      <c r="H27" s="247" t="n">
        <v>5.12</v>
      </c>
      <c r="I27" s="248" t="n">
        <v>0</v>
      </c>
      <c r="J27" s="247" t="n">
        <v>63.65</v>
      </c>
      <c r="K27" s="247" t="n">
        <v>0</v>
      </c>
      <c r="L27" s="247" t="n">
        <v>123.5</v>
      </c>
    </row>
    <row r="28" customFormat="false" ht="15" hidden="false" customHeight="false" outlineLevel="0" collapsed="false">
      <c r="A28" s="245" t="s">
        <v>451</v>
      </c>
      <c r="B28" s="246" t="s">
        <v>452</v>
      </c>
      <c r="C28" s="247" t="n">
        <v>0</v>
      </c>
      <c r="D28" s="247" t="n">
        <v>0</v>
      </c>
      <c r="E28" s="247" t="n">
        <v>487.31</v>
      </c>
      <c r="F28" s="248" t="n">
        <v>0</v>
      </c>
      <c r="G28" s="247" t="n">
        <v>22.02</v>
      </c>
      <c r="H28" s="248" t="n">
        <v>0</v>
      </c>
      <c r="I28" s="247" t="n">
        <v>509.33</v>
      </c>
      <c r="J28" s="248" t="n">
        <v>0</v>
      </c>
      <c r="K28" s="247" t="n">
        <v>509.33</v>
      </c>
      <c r="L28" s="247" t="n">
        <v>0</v>
      </c>
    </row>
    <row r="29" customFormat="false" ht="15" hidden="false" customHeight="false" outlineLevel="0" collapsed="false">
      <c r="A29" s="245" t="s">
        <v>453</v>
      </c>
      <c r="B29" s="246" t="s">
        <v>454</v>
      </c>
      <c r="C29" s="247" t="n">
        <v>0</v>
      </c>
      <c r="D29" s="247" t="n">
        <v>0</v>
      </c>
      <c r="E29" s="247" t="n">
        <v>2017.3</v>
      </c>
      <c r="F29" s="248" t="n">
        <v>0</v>
      </c>
      <c r="G29" s="247" t="n">
        <v>153.25</v>
      </c>
      <c r="H29" s="248" t="n">
        <v>0</v>
      </c>
      <c r="I29" s="247" t="n">
        <v>2170.55</v>
      </c>
      <c r="J29" s="248" t="n">
        <v>0</v>
      </c>
      <c r="K29" s="247" t="n">
        <v>2170.55</v>
      </c>
      <c r="L29" s="247" t="n">
        <v>0</v>
      </c>
    </row>
    <row r="30" customFormat="false" ht="15" hidden="false" customHeight="false" outlineLevel="0" collapsed="false">
      <c r="A30" s="245" t="s">
        <v>530</v>
      </c>
      <c r="B30" s="246" t="s">
        <v>531</v>
      </c>
      <c r="C30" s="247" t="n">
        <v>0</v>
      </c>
      <c r="D30" s="247" t="n">
        <v>0</v>
      </c>
      <c r="E30" s="247" t="n">
        <v>1127</v>
      </c>
      <c r="F30" s="248" t="n">
        <v>0</v>
      </c>
      <c r="G30" s="247" t="n">
        <v>1368</v>
      </c>
      <c r="H30" s="248" t="n">
        <v>0</v>
      </c>
      <c r="I30" s="247" t="n">
        <v>2495</v>
      </c>
      <c r="J30" s="248" t="n">
        <v>0</v>
      </c>
      <c r="K30" s="247" t="n">
        <v>2495</v>
      </c>
      <c r="L30" s="247" t="n">
        <v>0</v>
      </c>
    </row>
    <row r="31" customFormat="false" ht="15" hidden="false" customHeight="false" outlineLevel="0" collapsed="false">
      <c r="A31" s="245" t="s">
        <v>455</v>
      </c>
      <c r="B31" s="246" t="s">
        <v>456</v>
      </c>
      <c r="C31" s="247" t="n">
        <v>0</v>
      </c>
      <c r="D31" s="247" t="n">
        <v>0</v>
      </c>
      <c r="E31" s="247" t="n">
        <v>12126</v>
      </c>
      <c r="F31" s="248" t="n">
        <v>0</v>
      </c>
      <c r="G31" s="247" t="n">
        <v>794</v>
      </c>
      <c r="H31" s="248" t="n">
        <v>0</v>
      </c>
      <c r="I31" s="247" t="n">
        <v>12920</v>
      </c>
      <c r="J31" s="248" t="n">
        <v>0</v>
      </c>
      <c r="K31" s="247" t="n">
        <v>12920</v>
      </c>
      <c r="L31" s="247" t="n">
        <v>0</v>
      </c>
    </row>
    <row r="32" customFormat="false" ht="15" hidden="false" customHeight="false" outlineLevel="0" collapsed="false">
      <c r="A32" s="245" t="s">
        <v>457</v>
      </c>
      <c r="B32" s="246" t="s">
        <v>458</v>
      </c>
      <c r="C32" s="247" t="n">
        <v>0</v>
      </c>
      <c r="D32" s="247" t="n">
        <v>0</v>
      </c>
      <c r="E32" s="247" t="n">
        <v>2777.98</v>
      </c>
      <c r="F32" s="248" t="n">
        <v>0</v>
      </c>
      <c r="G32" s="247" t="n">
        <v>384.49</v>
      </c>
      <c r="H32" s="248" t="n">
        <v>0</v>
      </c>
      <c r="I32" s="247" t="n">
        <v>3162.47</v>
      </c>
      <c r="J32" s="248" t="n">
        <v>0</v>
      </c>
      <c r="K32" s="247" t="n">
        <v>3162.47</v>
      </c>
      <c r="L32" s="247" t="n">
        <v>0</v>
      </c>
    </row>
    <row r="33" customFormat="false" ht="15" hidden="false" customHeight="false" outlineLevel="0" collapsed="false">
      <c r="A33" s="245" t="s">
        <v>459</v>
      </c>
      <c r="B33" s="246" t="s">
        <v>460</v>
      </c>
      <c r="C33" s="247" t="n">
        <v>0</v>
      </c>
      <c r="D33" s="247" t="n">
        <v>0</v>
      </c>
      <c r="E33" s="247" t="n">
        <v>2988.51</v>
      </c>
      <c r="F33" s="248" t="n">
        <v>0</v>
      </c>
      <c r="G33" s="247" t="n">
        <v>278.17</v>
      </c>
      <c r="H33" s="248" t="n">
        <v>0</v>
      </c>
      <c r="I33" s="247" t="n">
        <v>3266.68</v>
      </c>
      <c r="J33" s="248" t="n">
        <v>0</v>
      </c>
      <c r="K33" s="247" t="n">
        <v>3266.68</v>
      </c>
      <c r="L33" s="247" t="n">
        <v>0</v>
      </c>
    </row>
    <row r="34" customFormat="false" ht="15" hidden="false" customHeight="false" outlineLevel="0" collapsed="false">
      <c r="A34" s="245" t="s">
        <v>463</v>
      </c>
      <c r="B34" s="246" t="s">
        <v>464</v>
      </c>
      <c r="C34" s="247" t="n">
        <v>0</v>
      </c>
      <c r="D34" s="247" t="n">
        <v>0</v>
      </c>
      <c r="E34" s="247" t="n">
        <v>9056.1</v>
      </c>
      <c r="F34" s="248" t="n">
        <v>0</v>
      </c>
      <c r="G34" s="247" t="n">
        <v>1677.68</v>
      </c>
      <c r="H34" s="248" t="n">
        <v>0</v>
      </c>
      <c r="I34" s="247" t="n">
        <v>10733.78</v>
      </c>
      <c r="J34" s="248" t="n">
        <v>0</v>
      </c>
      <c r="K34" s="247" t="n">
        <v>10733.78</v>
      </c>
      <c r="L34" s="247" t="n">
        <v>0</v>
      </c>
    </row>
    <row r="35" customFormat="false" ht="15" hidden="false" customHeight="false" outlineLevel="0" collapsed="false">
      <c r="A35" s="245" t="s">
        <v>465</v>
      </c>
      <c r="B35" s="246" t="s">
        <v>466</v>
      </c>
      <c r="C35" s="247" t="n">
        <v>0</v>
      </c>
      <c r="D35" s="247" t="n">
        <v>0</v>
      </c>
      <c r="E35" s="247" t="n">
        <v>3178.46</v>
      </c>
      <c r="F35" s="248" t="n">
        <v>0</v>
      </c>
      <c r="G35" s="247" t="n">
        <v>589.63</v>
      </c>
      <c r="H35" s="248" t="n">
        <v>0</v>
      </c>
      <c r="I35" s="247" t="n">
        <v>3768.09</v>
      </c>
      <c r="J35" s="248" t="n">
        <v>0</v>
      </c>
      <c r="K35" s="247" t="n">
        <v>3768.09</v>
      </c>
      <c r="L35" s="247" t="n">
        <v>0</v>
      </c>
    </row>
    <row r="36" customFormat="false" ht="15" hidden="false" customHeight="false" outlineLevel="0" collapsed="false">
      <c r="A36" s="245" t="s">
        <v>467</v>
      </c>
      <c r="B36" s="246" t="s">
        <v>468</v>
      </c>
      <c r="C36" s="247" t="n">
        <v>0</v>
      </c>
      <c r="D36" s="247" t="n">
        <v>0</v>
      </c>
      <c r="E36" s="247" t="n">
        <v>58.53</v>
      </c>
      <c r="F36" s="248" t="n">
        <v>0</v>
      </c>
      <c r="G36" s="247" t="n">
        <v>5.12</v>
      </c>
      <c r="H36" s="248" t="n">
        <v>0</v>
      </c>
      <c r="I36" s="247" t="n">
        <v>63.65</v>
      </c>
      <c r="J36" s="248" t="n">
        <v>0</v>
      </c>
      <c r="K36" s="247" t="n">
        <v>63.65</v>
      </c>
      <c r="L36" s="247" t="n">
        <v>0</v>
      </c>
    </row>
    <row r="37" customFormat="false" ht="15" hidden="false" customHeight="false" outlineLevel="0" collapsed="false">
      <c r="A37" s="245" t="s">
        <v>469</v>
      </c>
      <c r="B37" s="246" t="s">
        <v>470</v>
      </c>
      <c r="C37" s="247" t="n">
        <v>0</v>
      </c>
      <c r="D37" s="247" t="n">
        <v>0</v>
      </c>
      <c r="E37" s="248" t="n">
        <v>0</v>
      </c>
      <c r="F37" s="248" t="n">
        <v>0</v>
      </c>
      <c r="G37" s="247" t="n">
        <v>171.61</v>
      </c>
      <c r="H37" s="248" t="n">
        <v>0</v>
      </c>
      <c r="I37" s="247" t="n">
        <v>171.61</v>
      </c>
      <c r="J37" s="248" t="n">
        <v>0</v>
      </c>
      <c r="K37" s="247" t="n">
        <v>171.61</v>
      </c>
      <c r="L37" s="247" t="n">
        <v>0</v>
      </c>
    </row>
    <row r="38" customFormat="false" ht="15" hidden="false" customHeight="false" outlineLevel="0" collapsed="false">
      <c r="A38" s="245" t="s">
        <v>532</v>
      </c>
      <c r="B38" s="246" t="s">
        <v>533</v>
      </c>
      <c r="C38" s="247" t="n">
        <v>0</v>
      </c>
      <c r="D38" s="247" t="n">
        <v>0</v>
      </c>
      <c r="E38" s="247" t="n">
        <v>0</v>
      </c>
      <c r="F38" s="248" t="n">
        <v>0</v>
      </c>
      <c r="G38" s="248" t="n">
        <v>0</v>
      </c>
      <c r="H38" s="248" t="n">
        <v>0</v>
      </c>
      <c r="I38" s="247" t="n">
        <v>0</v>
      </c>
      <c r="J38" s="248" t="n">
        <v>0</v>
      </c>
      <c r="K38" s="247" t="n">
        <v>0</v>
      </c>
      <c r="L38" s="247" t="n">
        <v>0</v>
      </c>
    </row>
    <row r="39" customFormat="false" ht="15" hidden="false" customHeight="false" outlineLevel="0" collapsed="false">
      <c r="A39" s="245" t="s">
        <v>534</v>
      </c>
      <c r="B39" s="246" t="s">
        <v>533</v>
      </c>
      <c r="C39" s="248" t="n">
        <v>0</v>
      </c>
      <c r="D39" s="248" t="n">
        <v>0</v>
      </c>
      <c r="E39" s="247" t="n">
        <v>117.51</v>
      </c>
      <c r="F39" s="248" t="n">
        <v>0</v>
      </c>
      <c r="G39" s="248" t="n">
        <v>0</v>
      </c>
      <c r="H39" s="248" t="n">
        <v>0</v>
      </c>
      <c r="I39" s="247" t="n">
        <v>117.51</v>
      </c>
      <c r="J39" s="248" t="n">
        <v>0</v>
      </c>
      <c r="K39" s="247" t="n">
        <v>117.51</v>
      </c>
      <c r="L39" s="247" t="n">
        <v>0</v>
      </c>
    </row>
    <row r="40" customFormat="false" ht="15" hidden="false" customHeight="false" outlineLevel="0" collapsed="false">
      <c r="A40" s="245" t="s">
        <v>535</v>
      </c>
      <c r="B40" s="246" t="s">
        <v>480</v>
      </c>
      <c r="C40" s="247" t="n">
        <v>0</v>
      </c>
      <c r="D40" s="247" t="n">
        <v>0</v>
      </c>
      <c r="E40" s="247" t="n">
        <v>0.01</v>
      </c>
      <c r="F40" s="248" t="n">
        <v>0</v>
      </c>
      <c r="G40" s="248" t="n">
        <v>0</v>
      </c>
      <c r="H40" s="248" t="n">
        <v>0</v>
      </c>
      <c r="I40" s="247" t="n">
        <v>0.01</v>
      </c>
      <c r="J40" s="248" t="n">
        <v>0</v>
      </c>
      <c r="K40" s="247" t="n">
        <v>0.01</v>
      </c>
      <c r="L40" s="247" t="n">
        <v>0</v>
      </c>
    </row>
    <row r="41" customFormat="false" ht="15" hidden="false" customHeight="false" outlineLevel="0" collapsed="false">
      <c r="A41" s="245" t="s">
        <v>471</v>
      </c>
      <c r="B41" s="246" t="s">
        <v>472</v>
      </c>
      <c r="C41" s="247" t="n">
        <v>0</v>
      </c>
      <c r="D41" s="247" t="n">
        <v>0</v>
      </c>
      <c r="E41" s="247" t="n">
        <v>64.9</v>
      </c>
      <c r="F41" s="248" t="n">
        <v>0</v>
      </c>
      <c r="G41" s="247" t="n">
        <v>5.9</v>
      </c>
      <c r="H41" s="248" t="n">
        <v>0</v>
      </c>
      <c r="I41" s="247" t="n">
        <v>70.8</v>
      </c>
      <c r="J41" s="248" t="n">
        <v>0</v>
      </c>
      <c r="K41" s="247" t="n">
        <v>70.8</v>
      </c>
      <c r="L41" s="247" t="n">
        <v>0</v>
      </c>
    </row>
    <row r="42" customFormat="false" ht="15" hidden="false" customHeight="false" outlineLevel="0" collapsed="false">
      <c r="A42" s="245" t="s">
        <v>473</v>
      </c>
      <c r="B42" s="246" t="s">
        <v>474</v>
      </c>
      <c r="C42" s="248" t="n">
        <v>0</v>
      </c>
      <c r="D42" s="248" t="n">
        <v>0</v>
      </c>
      <c r="E42" s="248" t="n">
        <v>0</v>
      </c>
      <c r="F42" s="248" t="n">
        <v>0</v>
      </c>
      <c r="G42" s="247" t="n">
        <v>500.53</v>
      </c>
      <c r="H42" s="248" t="n">
        <v>0</v>
      </c>
      <c r="I42" s="247" t="n">
        <v>500.53</v>
      </c>
      <c r="J42" s="248" t="n">
        <v>0</v>
      </c>
      <c r="K42" s="247" t="n">
        <v>500.53</v>
      </c>
      <c r="L42" s="247" t="n">
        <v>0</v>
      </c>
    </row>
    <row r="43" customFormat="false" ht="15" hidden="false" customHeight="false" outlineLevel="0" collapsed="false">
      <c r="A43" s="245" t="s">
        <v>475</v>
      </c>
      <c r="B43" s="246" t="s">
        <v>476</v>
      </c>
      <c r="C43" s="247" t="n">
        <v>0</v>
      </c>
      <c r="D43" s="247" t="n">
        <v>0</v>
      </c>
      <c r="E43" s="248" t="n">
        <v>0</v>
      </c>
      <c r="F43" s="247" t="n">
        <v>36004</v>
      </c>
      <c r="G43" s="248" t="n">
        <v>0</v>
      </c>
      <c r="H43" s="247" t="n">
        <v>3201.46</v>
      </c>
      <c r="I43" s="248" t="n">
        <v>0</v>
      </c>
      <c r="J43" s="247" t="n">
        <v>39205.46</v>
      </c>
      <c r="K43" s="247" t="n">
        <v>0</v>
      </c>
      <c r="L43" s="247" t="n">
        <v>39205.46</v>
      </c>
    </row>
    <row r="44" customFormat="false" ht="15" hidden="false" customHeight="false" outlineLevel="0" collapsed="false">
      <c r="A44" s="245" t="s">
        <v>477</v>
      </c>
      <c r="B44" s="246" t="s">
        <v>478</v>
      </c>
      <c r="C44" s="247" t="n">
        <v>0</v>
      </c>
      <c r="D44" s="247" t="n">
        <v>0</v>
      </c>
      <c r="E44" s="248" t="n">
        <v>0</v>
      </c>
      <c r="F44" s="247" t="n">
        <v>1519.09</v>
      </c>
      <c r="G44" s="248" t="n">
        <v>0</v>
      </c>
      <c r="H44" s="247" t="n">
        <v>882.5</v>
      </c>
      <c r="I44" s="248" t="n">
        <v>0</v>
      </c>
      <c r="J44" s="247" t="n">
        <v>2401.59</v>
      </c>
      <c r="K44" s="247" t="n">
        <v>0</v>
      </c>
      <c r="L44" s="247" t="n">
        <v>2401.59</v>
      </c>
    </row>
    <row r="45" customFormat="false" ht="15" hidden="false" customHeight="false" outlineLevel="0" collapsed="false">
      <c r="A45" s="245" t="s">
        <v>536</v>
      </c>
      <c r="B45" s="246" t="s">
        <v>537</v>
      </c>
      <c r="C45" s="247" t="n">
        <v>0</v>
      </c>
      <c r="D45" s="247" t="n">
        <v>0</v>
      </c>
      <c r="E45" s="248" t="n">
        <v>0</v>
      </c>
      <c r="F45" s="247" t="n">
        <v>0.02</v>
      </c>
      <c r="G45" s="248" t="n">
        <v>0</v>
      </c>
      <c r="H45" s="248" t="n">
        <v>0</v>
      </c>
      <c r="I45" s="248" t="n">
        <v>0</v>
      </c>
      <c r="J45" s="247" t="n">
        <v>0.02</v>
      </c>
      <c r="K45" s="247" t="n">
        <v>0</v>
      </c>
      <c r="L45" s="247" t="n">
        <v>0.02</v>
      </c>
    </row>
    <row r="46" customFormat="false" ht="15" hidden="false" customHeight="false" outlineLevel="0" collapsed="false">
      <c r="A46" s="245" t="s">
        <v>538</v>
      </c>
      <c r="B46" s="246" t="s">
        <v>539</v>
      </c>
      <c r="C46" s="247" t="n">
        <v>0</v>
      </c>
      <c r="D46" s="247" t="n">
        <v>0</v>
      </c>
      <c r="E46" s="248" t="n">
        <v>0</v>
      </c>
      <c r="F46" s="248" t="n">
        <v>0</v>
      </c>
      <c r="G46" s="248" t="n">
        <v>0</v>
      </c>
      <c r="H46" s="247" t="n">
        <v>0.09</v>
      </c>
      <c r="I46" s="248" t="n">
        <v>0</v>
      </c>
      <c r="J46" s="247" t="n">
        <v>0.09</v>
      </c>
      <c r="K46" s="247" t="n">
        <v>0</v>
      </c>
      <c r="L46" s="247" t="n">
        <v>0.09</v>
      </c>
    </row>
    <row r="47" customFormat="false" ht="15" hidden="false" customHeight="false" outlineLevel="0" collapsed="false">
      <c r="A47" s="245" t="s">
        <v>481</v>
      </c>
      <c r="B47" s="246" t="s">
        <v>482</v>
      </c>
      <c r="C47" s="247" t="n">
        <v>0</v>
      </c>
      <c r="D47" s="247" t="n">
        <v>0</v>
      </c>
      <c r="E47" s="248" t="n">
        <v>0</v>
      </c>
      <c r="F47" s="248" t="n">
        <v>0</v>
      </c>
      <c r="G47" s="248" t="n">
        <v>0</v>
      </c>
      <c r="H47" s="248" t="n">
        <v>0</v>
      </c>
      <c r="I47" s="247" t="n">
        <v>13921.1</v>
      </c>
      <c r="J47" s="247" t="n">
        <v>13921.1</v>
      </c>
      <c r="K47" s="247" t="n">
        <v>0</v>
      </c>
      <c r="L47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L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5" width="15.9285714285714"/>
    <col collapsed="false" hidden="false" max="2" min="2" style="236" width="46.1683673469388"/>
    <col collapsed="false" hidden="false" max="4" min="3" style="237" width="15.1173469387755"/>
    <col collapsed="false" hidden="false" max="5" min="5" style="237" width="14.8469387755102"/>
    <col collapsed="false" hidden="false" max="11" min="6" style="237" width="15.1173469387755"/>
    <col collapsed="false" hidden="false" max="12" min="12" style="237" width="14.5816326530612"/>
    <col collapsed="false" hidden="false" max="1025" min="13" style="55" width="9.04591836734694"/>
  </cols>
  <sheetData>
    <row r="1" customFormat="false" ht="15" hidden="false" customHeight="false" outlineLevel="0" collapsed="false">
      <c r="A1" s="238" t="s">
        <v>483</v>
      </c>
      <c r="B1" s="239" t="s">
        <v>484</v>
      </c>
      <c r="C1" s="240" t="s">
        <v>394</v>
      </c>
      <c r="D1" s="240" t="s">
        <v>395</v>
      </c>
      <c r="E1" s="240" t="s">
        <v>396</v>
      </c>
      <c r="F1" s="240" t="s">
        <v>397</v>
      </c>
      <c r="G1" s="240" t="s">
        <v>398</v>
      </c>
      <c r="H1" s="240" t="s">
        <v>399</v>
      </c>
      <c r="I1" s="240" t="s">
        <v>400</v>
      </c>
      <c r="J1" s="240" t="s">
        <v>401</v>
      </c>
      <c r="K1" s="240" t="s">
        <v>402</v>
      </c>
      <c r="L1" s="240" t="s">
        <v>403</v>
      </c>
    </row>
    <row r="2" customFormat="false" ht="15" hidden="false" customHeight="false" outlineLevel="0" collapsed="false">
      <c r="A2" s="241" t="s">
        <v>485</v>
      </c>
      <c r="B2" s="242" t="s">
        <v>405</v>
      </c>
      <c r="C2" s="243" t="n">
        <v>62.84</v>
      </c>
      <c r="D2" s="243" t="n">
        <v>0</v>
      </c>
      <c r="E2" s="243" t="n">
        <v>2600</v>
      </c>
      <c r="F2" s="243" t="n">
        <v>1186.2</v>
      </c>
      <c r="G2" s="243" t="n">
        <v>0</v>
      </c>
      <c r="H2" s="243" t="n">
        <v>1390.02</v>
      </c>
      <c r="I2" s="243" t="n">
        <v>2600</v>
      </c>
      <c r="J2" s="243" t="n">
        <v>2576.22</v>
      </c>
      <c r="K2" s="243" t="n">
        <v>86.62</v>
      </c>
      <c r="L2" s="243" t="n">
        <v>0</v>
      </c>
    </row>
    <row r="3" customFormat="false" ht="15" hidden="false" customHeight="false" outlineLevel="0" collapsed="false">
      <c r="A3" s="241" t="s">
        <v>486</v>
      </c>
      <c r="B3" s="242" t="s">
        <v>407</v>
      </c>
      <c r="C3" s="243" t="n">
        <v>1164</v>
      </c>
      <c r="D3" s="243" t="n">
        <v>0</v>
      </c>
      <c r="E3" s="243" t="n">
        <v>40357.82</v>
      </c>
      <c r="F3" s="243" t="n">
        <v>41445.44</v>
      </c>
      <c r="G3" s="243" t="n">
        <v>3821.4</v>
      </c>
      <c r="H3" s="243" t="n">
        <v>3822.47</v>
      </c>
      <c r="I3" s="243" t="n">
        <v>44179.22</v>
      </c>
      <c r="J3" s="243" t="n">
        <v>45267.91</v>
      </c>
      <c r="K3" s="243" t="n">
        <v>75.31</v>
      </c>
      <c r="L3" s="243" t="n">
        <v>0</v>
      </c>
    </row>
    <row r="4" customFormat="false" ht="15" hidden="false" customHeight="false" outlineLevel="0" collapsed="false">
      <c r="A4" s="241" t="s">
        <v>487</v>
      </c>
      <c r="B4" s="242" t="s">
        <v>411</v>
      </c>
      <c r="C4" s="243" t="n">
        <v>6956.61</v>
      </c>
      <c r="D4" s="243" t="n">
        <v>0</v>
      </c>
      <c r="E4" s="243" t="n">
        <v>36546</v>
      </c>
      <c r="F4" s="243" t="n">
        <v>37057.68</v>
      </c>
      <c r="G4" s="243" t="n">
        <v>3441.46</v>
      </c>
      <c r="H4" s="243" t="n">
        <v>3321.4</v>
      </c>
      <c r="I4" s="243" t="n">
        <v>39987.46</v>
      </c>
      <c r="J4" s="243" t="n">
        <v>40379.08</v>
      </c>
      <c r="K4" s="243" t="n">
        <v>6564.99</v>
      </c>
      <c r="L4" s="243" t="n">
        <v>0</v>
      </c>
    </row>
    <row r="5" customFormat="false" ht="15" hidden="false" customHeight="false" outlineLevel="0" collapsed="false">
      <c r="A5" s="241" t="s">
        <v>540</v>
      </c>
      <c r="B5" s="242" t="s">
        <v>541</v>
      </c>
      <c r="C5" s="243" t="n">
        <v>0</v>
      </c>
      <c r="D5" s="243" t="n">
        <v>0</v>
      </c>
      <c r="E5" s="243" t="n">
        <v>63.2</v>
      </c>
      <c r="F5" s="243" t="n">
        <v>63.2</v>
      </c>
      <c r="G5" s="243" t="n">
        <v>0</v>
      </c>
      <c r="H5" s="243" t="n">
        <v>0</v>
      </c>
      <c r="I5" s="243" t="n">
        <v>63.2</v>
      </c>
      <c r="J5" s="243" t="n">
        <v>63.2</v>
      </c>
      <c r="K5" s="243" t="n">
        <v>0</v>
      </c>
      <c r="L5" s="243" t="n">
        <v>0</v>
      </c>
    </row>
    <row r="6" customFormat="false" ht="15" hidden="false" customHeight="false" outlineLevel="0" collapsed="false">
      <c r="A6" s="241" t="s">
        <v>488</v>
      </c>
      <c r="B6" s="242" t="s">
        <v>413</v>
      </c>
      <c r="C6" s="244" t="n">
        <v>0</v>
      </c>
      <c r="D6" s="244" t="n">
        <v>0</v>
      </c>
      <c r="E6" s="243" t="n">
        <v>19.92</v>
      </c>
      <c r="F6" s="244" t="n">
        <v>0</v>
      </c>
      <c r="G6" s="243" t="n">
        <v>642.5</v>
      </c>
      <c r="H6" s="244" t="n">
        <v>0</v>
      </c>
      <c r="I6" s="243" t="n">
        <v>662.42</v>
      </c>
      <c r="J6" s="244" t="n">
        <v>0</v>
      </c>
      <c r="K6" s="243" t="n">
        <v>662.42</v>
      </c>
      <c r="L6" s="243" t="n">
        <v>0</v>
      </c>
    </row>
    <row r="7" customFormat="false" ht="15" hidden="false" customHeight="false" outlineLevel="0" collapsed="false">
      <c r="A7" s="241" t="s">
        <v>489</v>
      </c>
      <c r="B7" s="242" t="s">
        <v>415</v>
      </c>
      <c r="C7" s="243" t="n">
        <v>0</v>
      </c>
      <c r="D7" s="243" t="n">
        <v>569.44</v>
      </c>
      <c r="E7" s="243" t="n">
        <v>7386.45</v>
      </c>
      <c r="F7" s="243" t="n">
        <v>7046.5</v>
      </c>
      <c r="G7" s="243" t="n">
        <v>1772.18</v>
      </c>
      <c r="H7" s="243" t="n">
        <v>1762.77</v>
      </c>
      <c r="I7" s="243" t="n">
        <v>9158.63</v>
      </c>
      <c r="J7" s="243" t="n">
        <v>8809.27</v>
      </c>
      <c r="K7" s="243" t="n">
        <v>0</v>
      </c>
      <c r="L7" s="243" t="n">
        <v>220.08</v>
      </c>
    </row>
    <row r="8" customFormat="false" ht="15" hidden="false" customHeight="false" outlineLevel="0" collapsed="false">
      <c r="A8" s="241" t="s">
        <v>490</v>
      </c>
      <c r="B8" s="242" t="s">
        <v>417</v>
      </c>
      <c r="C8" s="243" t="n">
        <v>0</v>
      </c>
      <c r="D8" s="243" t="n">
        <v>1481.06</v>
      </c>
      <c r="E8" s="243" t="n">
        <v>1481.06</v>
      </c>
      <c r="F8" s="243" t="n">
        <v>0</v>
      </c>
      <c r="G8" s="243" t="n">
        <v>0</v>
      </c>
      <c r="H8" s="243" t="n">
        <v>1005.78</v>
      </c>
      <c r="I8" s="243" t="n">
        <v>1481.06</v>
      </c>
      <c r="J8" s="243" t="n">
        <v>1005.78</v>
      </c>
      <c r="K8" s="243" t="n">
        <v>0</v>
      </c>
      <c r="L8" s="243" t="n">
        <v>1005.78</v>
      </c>
    </row>
    <row r="9" customFormat="false" ht="15" hidden="false" customHeight="false" outlineLevel="0" collapsed="false">
      <c r="A9" s="241" t="s">
        <v>542</v>
      </c>
      <c r="B9" s="242" t="s">
        <v>543</v>
      </c>
      <c r="C9" s="243" t="n">
        <v>0</v>
      </c>
      <c r="D9" s="243" t="n">
        <v>0</v>
      </c>
      <c r="E9" s="243" t="n">
        <v>0</v>
      </c>
      <c r="F9" s="243" t="n">
        <v>12126</v>
      </c>
      <c r="G9" s="243" t="n">
        <v>12920</v>
      </c>
      <c r="H9" s="243" t="n">
        <v>794</v>
      </c>
      <c r="I9" s="243" t="n">
        <v>12920</v>
      </c>
      <c r="J9" s="243" t="n">
        <v>12920</v>
      </c>
      <c r="K9" s="243" t="n">
        <v>0</v>
      </c>
      <c r="L9" s="243" t="n">
        <v>0</v>
      </c>
    </row>
    <row r="10" customFormat="false" ht="15" hidden="false" customHeight="false" outlineLevel="0" collapsed="false">
      <c r="A10" s="241" t="s">
        <v>491</v>
      </c>
      <c r="B10" s="242" t="s">
        <v>419</v>
      </c>
      <c r="C10" s="243" t="n">
        <v>0</v>
      </c>
      <c r="D10" s="243" t="n">
        <v>120</v>
      </c>
      <c r="E10" s="243" t="n">
        <v>120</v>
      </c>
      <c r="F10" s="243" t="n">
        <v>0</v>
      </c>
      <c r="G10" s="243" t="n">
        <v>0</v>
      </c>
      <c r="H10" s="243" t="n">
        <v>142.97</v>
      </c>
      <c r="I10" s="243" t="n">
        <v>120</v>
      </c>
      <c r="J10" s="243" t="n">
        <v>142.97</v>
      </c>
      <c r="K10" s="243" t="n">
        <v>0</v>
      </c>
      <c r="L10" s="243" t="n">
        <v>142.97</v>
      </c>
    </row>
    <row r="11" customFormat="false" ht="15" hidden="false" customHeight="false" outlineLevel="0" collapsed="false">
      <c r="A11" s="241" t="s">
        <v>492</v>
      </c>
      <c r="B11" s="242" t="s">
        <v>421</v>
      </c>
      <c r="C11" s="243" t="n">
        <v>0</v>
      </c>
      <c r="D11" s="243" t="n">
        <v>571.23</v>
      </c>
      <c r="E11" s="243" t="n">
        <v>10010.2</v>
      </c>
      <c r="F11" s="243" t="n">
        <v>10151.56</v>
      </c>
      <c r="G11" s="243" t="n">
        <v>931.09</v>
      </c>
      <c r="H11" s="243" t="n">
        <v>933.73</v>
      </c>
      <c r="I11" s="243" t="n">
        <v>10941.29</v>
      </c>
      <c r="J11" s="243" t="n">
        <v>11085.29</v>
      </c>
      <c r="K11" s="243" t="n">
        <v>0</v>
      </c>
      <c r="L11" s="243" t="n">
        <v>715.23</v>
      </c>
    </row>
    <row r="12" customFormat="false" ht="15" hidden="false" customHeight="false" outlineLevel="0" collapsed="false">
      <c r="A12" s="241" t="s">
        <v>493</v>
      </c>
      <c r="B12" s="242" t="s">
        <v>423</v>
      </c>
      <c r="C12" s="244" t="n">
        <v>0</v>
      </c>
      <c r="D12" s="244" t="n">
        <v>0</v>
      </c>
      <c r="E12" s="244" t="n">
        <v>0</v>
      </c>
      <c r="F12" s="244" t="n">
        <v>0</v>
      </c>
      <c r="G12" s="243" t="n">
        <v>0</v>
      </c>
      <c r="H12" s="243" t="n">
        <v>3054.36</v>
      </c>
      <c r="I12" s="243" t="n">
        <v>0</v>
      </c>
      <c r="J12" s="243" t="n">
        <v>3054.36</v>
      </c>
      <c r="K12" s="243" t="n">
        <v>0</v>
      </c>
      <c r="L12" s="243" t="n">
        <v>3054.36</v>
      </c>
    </row>
    <row r="13" customFormat="false" ht="15" hidden="false" customHeight="false" outlineLevel="0" collapsed="false">
      <c r="A13" s="241" t="s">
        <v>494</v>
      </c>
      <c r="B13" s="242" t="s">
        <v>425</v>
      </c>
      <c r="C13" s="243" t="n">
        <v>0</v>
      </c>
      <c r="D13" s="243" t="n">
        <v>0</v>
      </c>
      <c r="E13" s="243" t="n">
        <v>11466.86</v>
      </c>
      <c r="F13" s="243" t="n">
        <v>2250</v>
      </c>
      <c r="G13" s="243" t="n">
        <v>4203.14</v>
      </c>
      <c r="H13" s="243" t="n">
        <v>13420</v>
      </c>
      <c r="I13" s="243" t="n">
        <v>15670</v>
      </c>
      <c r="J13" s="243" t="n">
        <v>15670</v>
      </c>
      <c r="K13" s="243" t="n">
        <v>0</v>
      </c>
      <c r="L13" s="243" t="n">
        <v>0</v>
      </c>
    </row>
    <row r="14" customFormat="false" ht="15" hidden="false" customHeight="false" outlineLevel="0" collapsed="false">
      <c r="A14" s="241" t="s">
        <v>495</v>
      </c>
      <c r="B14" s="242" t="s">
        <v>427</v>
      </c>
      <c r="C14" s="243" t="n">
        <v>0</v>
      </c>
      <c r="D14" s="243" t="n">
        <v>354.77</v>
      </c>
      <c r="E14" s="243" t="n">
        <v>4828.72</v>
      </c>
      <c r="F14" s="243" t="n">
        <v>4924.28</v>
      </c>
      <c r="G14" s="243" t="n">
        <v>451.15</v>
      </c>
      <c r="H14" s="243" t="n">
        <v>452.89</v>
      </c>
      <c r="I14" s="243" t="n">
        <v>5279.87</v>
      </c>
      <c r="J14" s="243" t="n">
        <v>5377.17</v>
      </c>
      <c r="K14" s="243" t="n">
        <v>0</v>
      </c>
      <c r="L14" s="243" t="n">
        <v>452.07</v>
      </c>
    </row>
    <row r="15" customFormat="false" ht="15" hidden="false" customHeight="false" outlineLevel="0" collapsed="false">
      <c r="A15" s="241" t="s">
        <v>496</v>
      </c>
      <c r="B15" s="242" t="s">
        <v>430</v>
      </c>
      <c r="C15" s="243" t="n">
        <v>0</v>
      </c>
      <c r="D15" s="243" t="n">
        <v>1132.19</v>
      </c>
      <c r="E15" s="243" t="n">
        <v>1142.02</v>
      </c>
      <c r="F15" s="243" t="n">
        <v>9.83</v>
      </c>
      <c r="G15" s="243" t="n">
        <v>0</v>
      </c>
      <c r="H15" s="243" t="n">
        <v>500.53</v>
      </c>
      <c r="I15" s="243" t="n">
        <v>1142.02</v>
      </c>
      <c r="J15" s="243" t="n">
        <v>510.36</v>
      </c>
      <c r="K15" s="243" t="n">
        <v>0</v>
      </c>
      <c r="L15" s="243" t="n">
        <v>500.53</v>
      </c>
    </row>
    <row r="16" customFormat="false" ht="15" hidden="false" customHeight="false" outlineLevel="0" collapsed="false">
      <c r="A16" s="241" t="s">
        <v>497</v>
      </c>
      <c r="B16" s="242" t="s">
        <v>432</v>
      </c>
      <c r="C16" s="243" t="n">
        <v>0</v>
      </c>
      <c r="D16" s="243" t="n">
        <v>60.95</v>
      </c>
      <c r="E16" s="243" t="n">
        <v>975.96</v>
      </c>
      <c r="F16" s="243" t="n">
        <v>1007.8</v>
      </c>
      <c r="G16" s="243" t="n">
        <v>92.79</v>
      </c>
      <c r="H16" s="243" t="n">
        <v>93.41</v>
      </c>
      <c r="I16" s="243" t="n">
        <v>1068.75</v>
      </c>
      <c r="J16" s="243" t="n">
        <v>1101.21</v>
      </c>
      <c r="K16" s="243" t="n">
        <v>0</v>
      </c>
      <c r="L16" s="243" t="n">
        <v>93.41</v>
      </c>
    </row>
    <row r="17" customFormat="false" ht="15" hidden="false" customHeight="false" outlineLevel="0" collapsed="false">
      <c r="A17" s="241" t="s">
        <v>498</v>
      </c>
      <c r="B17" s="242" t="s">
        <v>434</v>
      </c>
      <c r="C17" s="243" t="n">
        <v>0</v>
      </c>
      <c r="D17" s="243" t="n">
        <v>171.61</v>
      </c>
      <c r="E17" s="243" t="n">
        <v>171.61</v>
      </c>
      <c r="F17" s="243" t="n">
        <v>0</v>
      </c>
      <c r="G17" s="243" t="n">
        <v>0</v>
      </c>
      <c r="H17" s="243" t="n">
        <v>171.61</v>
      </c>
      <c r="I17" s="243" t="n">
        <v>171.61</v>
      </c>
      <c r="J17" s="243" t="n">
        <v>171.61</v>
      </c>
      <c r="K17" s="243" t="n">
        <v>0</v>
      </c>
      <c r="L17" s="243" t="n">
        <v>171.61</v>
      </c>
    </row>
    <row r="18" customFormat="false" ht="15" hidden="false" customHeight="false" outlineLevel="0" collapsed="false">
      <c r="A18" s="241" t="s">
        <v>500</v>
      </c>
      <c r="B18" s="242" t="s">
        <v>438</v>
      </c>
      <c r="C18" s="243" t="n">
        <v>0</v>
      </c>
      <c r="D18" s="243" t="n">
        <v>4400</v>
      </c>
      <c r="E18" s="243" t="n">
        <v>6300</v>
      </c>
      <c r="F18" s="243" t="n">
        <v>2600</v>
      </c>
      <c r="G18" s="243" t="n">
        <v>700</v>
      </c>
      <c r="H18" s="243" t="n">
        <v>0</v>
      </c>
      <c r="I18" s="243" t="n">
        <v>7000</v>
      </c>
      <c r="J18" s="243" t="n">
        <v>2600</v>
      </c>
      <c r="K18" s="243" t="n">
        <v>0</v>
      </c>
      <c r="L18" s="243" t="n">
        <v>0</v>
      </c>
    </row>
    <row r="19" customFormat="false" ht="15" hidden="false" customHeight="false" outlineLevel="0" collapsed="false">
      <c r="A19" s="241" t="s">
        <v>501</v>
      </c>
      <c r="B19" s="242" t="s">
        <v>440</v>
      </c>
      <c r="C19" s="243" t="n">
        <v>0</v>
      </c>
      <c r="D19" s="243" t="n">
        <v>0</v>
      </c>
      <c r="E19" s="243" t="n">
        <v>117.51</v>
      </c>
      <c r="F19" s="243" t="n">
        <v>117.51</v>
      </c>
      <c r="G19" s="243" t="n">
        <v>29</v>
      </c>
      <c r="H19" s="243" t="n">
        <v>29</v>
      </c>
      <c r="I19" s="243" t="n">
        <v>146.51</v>
      </c>
      <c r="J19" s="243" t="n">
        <v>146.51</v>
      </c>
      <c r="K19" s="243" t="n">
        <v>0</v>
      </c>
      <c r="L19" s="243" t="n">
        <v>0</v>
      </c>
    </row>
    <row r="20" customFormat="false" ht="15" hidden="false" customHeight="false" outlineLevel="0" collapsed="false">
      <c r="A20" s="241" t="s">
        <v>502</v>
      </c>
      <c r="B20" s="242" t="s">
        <v>442</v>
      </c>
      <c r="C20" s="243" t="n">
        <v>29.26</v>
      </c>
      <c r="D20" s="243" t="n">
        <v>0</v>
      </c>
      <c r="E20" s="243" t="n">
        <v>0</v>
      </c>
      <c r="F20" s="243" t="n">
        <v>19.3</v>
      </c>
      <c r="G20" s="243" t="n">
        <v>29</v>
      </c>
      <c r="H20" s="243" t="n">
        <v>0</v>
      </c>
      <c r="I20" s="243" t="n">
        <v>29</v>
      </c>
      <c r="J20" s="243" t="n">
        <v>19.3</v>
      </c>
      <c r="K20" s="243" t="n">
        <v>38.96</v>
      </c>
      <c r="L20" s="243" t="n">
        <v>0</v>
      </c>
    </row>
    <row r="21" customFormat="false" ht="15" hidden="false" customHeight="false" outlineLevel="0" collapsed="false">
      <c r="A21" s="241" t="s">
        <v>503</v>
      </c>
      <c r="B21" s="242" t="s">
        <v>444</v>
      </c>
      <c r="C21" s="243" t="n">
        <v>0</v>
      </c>
      <c r="D21" s="243" t="n">
        <v>5000</v>
      </c>
      <c r="E21" s="243" t="n">
        <v>0</v>
      </c>
      <c r="F21" s="243" t="n">
        <v>0</v>
      </c>
      <c r="G21" s="243" t="n">
        <v>0</v>
      </c>
      <c r="H21" s="243" t="n">
        <v>0</v>
      </c>
      <c r="I21" s="243" t="n">
        <v>0</v>
      </c>
      <c r="J21" s="243" t="n">
        <v>0</v>
      </c>
      <c r="K21" s="243" t="n">
        <v>0</v>
      </c>
      <c r="L21" s="243" t="n">
        <v>5000</v>
      </c>
    </row>
    <row r="22" customFormat="false" ht="15" hidden="false" customHeight="false" outlineLevel="0" collapsed="false">
      <c r="A22" s="241" t="s">
        <v>504</v>
      </c>
      <c r="B22" s="242" t="s">
        <v>446</v>
      </c>
      <c r="C22" s="243" t="n">
        <v>0</v>
      </c>
      <c r="D22" s="243" t="n">
        <v>0</v>
      </c>
      <c r="E22" s="243" t="n">
        <v>2197.41</v>
      </c>
      <c r="F22" s="243" t="n">
        <v>0</v>
      </c>
      <c r="G22" s="243" t="n">
        <v>0</v>
      </c>
      <c r="H22" s="243" t="n">
        <v>0</v>
      </c>
      <c r="I22" s="243" t="n">
        <v>2197.41</v>
      </c>
      <c r="J22" s="243" t="n">
        <v>0</v>
      </c>
      <c r="K22" s="243" t="n">
        <v>2197.41</v>
      </c>
      <c r="L22" s="243" t="n">
        <v>0</v>
      </c>
    </row>
    <row r="23" customFormat="false" ht="15" hidden="false" customHeight="false" outlineLevel="0" collapsed="false">
      <c r="A23" s="241" t="s">
        <v>505</v>
      </c>
      <c r="B23" s="242" t="s">
        <v>448</v>
      </c>
      <c r="C23" s="243" t="n">
        <v>3510.98</v>
      </c>
      <c r="D23" s="243" t="n">
        <v>0</v>
      </c>
      <c r="E23" s="243" t="n">
        <v>0</v>
      </c>
      <c r="F23" s="243" t="n">
        <v>0</v>
      </c>
      <c r="G23" s="243" t="n">
        <v>0</v>
      </c>
      <c r="H23" s="243" t="n">
        <v>0</v>
      </c>
      <c r="I23" s="243" t="n">
        <v>0</v>
      </c>
      <c r="J23" s="243" t="n">
        <v>0</v>
      </c>
      <c r="K23" s="243" t="n">
        <v>3510.98</v>
      </c>
      <c r="L23" s="243" t="n">
        <v>0</v>
      </c>
    </row>
    <row r="24" customFormat="false" ht="15" hidden="false" customHeight="false" outlineLevel="0" collapsed="false">
      <c r="A24" s="241" t="s">
        <v>544</v>
      </c>
      <c r="B24" s="242" t="s">
        <v>529</v>
      </c>
      <c r="C24" s="243" t="n">
        <v>2197.41</v>
      </c>
      <c r="D24" s="243" t="n">
        <v>0</v>
      </c>
      <c r="E24" s="243" t="n">
        <v>0</v>
      </c>
      <c r="F24" s="243" t="n">
        <v>2197.41</v>
      </c>
      <c r="G24" s="243" t="n">
        <v>0</v>
      </c>
      <c r="H24" s="243" t="n">
        <v>0</v>
      </c>
      <c r="I24" s="243" t="n">
        <v>0</v>
      </c>
      <c r="J24" s="243" t="n">
        <v>2197.41</v>
      </c>
      <c r="K24" s="243" t="n">
        <v>0</v>
      </c>
      <c r="L24" s="243" t="n">
        <v>0</v>
      </c>
    </row>
    <row r="25" customFormat="false" ht="15" hidden="false" customHeight="false" outlineLevel="0" collapsed="false">
      <c r="A25" s="241" t="s">
        <v>506</v>
      </c>
      <c r="B25" s="242" t="s">
        <v>450</v>
      </c>
      <c r="C25" s="243" t="n">
        <v>0</v>
      </c>
      <c r="D25" s="243" t="n">
        <v>59.85</v>
      </c>
      <c r="E25" s="243" t="n">
        <v>0</v>
      </c>
      <c r="F25" s="243" t="n">
        <v>58.53</v>
      </c>
      <c r="G25" s="243" t="n">
        <v>0</v>
      </c>
      <c r="H25" s="243" t="n">
        <v>5.12</v>
      </c>
      <c r="I25" s="243" t="n">
        <v>0</v>
      </c>
      <c r="J25" s="243" t="n">
        <v>63.65</v>
      </c>
      <c r="K25" s="243" t="n">
        <v>0</v>
      </c>
      <c r="L25" s="243" t="n">
        <v>123.5</v>
      </c>
    </row>
    <row r="26" customFormat="false" ht="15" hidden="false" customHeight="false" outlineLevel="0" collapsed="false">
      <c r="A26" s="241" t="s">
        <v>507</v>
      </c>
      <c r="B26" s="242" t="s">
        <v>452</v>
      </c>
      <c r="C26" s="243" t="n">
        <v>0</v>
      </c>
      <c r="D26" s="243" t="n">
        <v>0</v>
      </c>
      <c r="E26" s="243" t="n">
        <v>3631.61</v>
      </c>
      <c r="F26" s="243" t="n">
        <v>0</v>
      </c>
      <c r="G26" s="243" t="n">
        <v>1543.27</v>
      </c>
      <c r="H26" s="243" t="n">
        <v>0</v>
      </c>
      <c r="I26" s="243" t="n">
        <v>5174.88</v>
      </c>
      <c r="J26" s="243" t="n">
        <v>0</v>
      </c>
      <c r="K26" s="243" t="n">
        <v>5174.88</v>
      </c>
      <c r="L26" s="243" t="n">
        <v>0</v>
      </c>
    </row>
    <row r="27" customFormat="false" ht="15" hidden="false" customHeight="false" outlineLevel="0" collapsed="false">
      <c r="A27" s="241" t="s">
        <v>508</v>
      </c>
      <c r="B27" s="242" t="s">
        <v>456</v>
      </c>
      <c r="C27" s="243" t="n">
        <v>0</v>
      </c>
      <c r="D27" s="243" t="n">
        <v>0</v>
      </c>
      <c r="E27" s="243" t="n">
        <v>12126</v>
      </c>
      <c r="F27" s="243" t="n">
        <v>0</v>
      </c>
      <c r="G27" s="243" t="n">
        <v>794</v>
      </c>
      <c r="H27" s="243" t="n">
        <v>0</v>
      </c>
      <c r="I27" s="243" t="n">
        <v>12920</v>
      </c>
      <c r="J27" s="243" t="n">
        <v>0</v>
      </c>
      <c r="K27" s="243" t="n">
        <v>12920</v>
      </c>
      <c r="L27" s="243" t="n">
        <v>0</v>
      </c>
    </row>
    <row r="28" customFormat="false" ht="15" hidden="false" customHeight="false" outlineLevel="0" collapsed="false">
      <c r="A28" s="241" t="s">
        <v>509</v>
      </c>
      <c r="B28" s="242" t="s">
        <v>458</v>
      </c>
      <c r="C28" s="243" t="n">
        <v>0</v>
      </c>
      <c r="D28" s="243" t="n">
        <v>0</v>
      </c>
      <c r="E28" s="243" t="n">
        <v>5766.49</v>
      </c>
      <c r="F28" s="243" t="n">
        <v>0</v>
      </c>
      <c r="G28" s="243" t="n">
        <v>662.66</v>
      </c>
      <c r="H28" s="243" t="n">
        <v>0</v>
      </c>
      <c r="I28" s="243" t="n">
        <v>6429.15</v>
      </c>
      <c r="J28" s="243" t="n">
        <v>0</v>
      </c>
      <c r="K28" s="243" t="n">
        <v>6429.15</v>
      </c>
      <c r="L28" s="243" t="n">
        <v>0</v>
      </c>
    </row>
    <row r="29" customFormat="false" ht="15" hidden="false" customHeight="false" outlineLevel="0" collapsed="false">
      <c r="A29" s="241" t="s">
        <v>510</v>
      </c>
      <c r="B29" s="242" t="s">
        <v>464</v>
      </c>
      <c r="C29" s="243" t="n">
        <v>0</v>
      </c>
      <c r="D29" s="243" t="n">
        <v>0</v>
      </c>
      <c r="E29" s="243" t="n">
        <v>9056.1</v>
      </c>
      <c r="F29" s="243" t="n">
        <v>0</v>
      </c>
      <c r="G29" s="243" t="n">
        <v>1677.68</v>
      </c>
      <c r="H29" s="243" t="n">
        <v>0</v>
      </c>
      <c r="I29" s="243" t="n">
        <v>10733.78</v>
      </c>
      <c r="J29" s="243" t="n">
        <v>0</v>
      </c>
      <c r="K29" s="243" t="n">
        <v>10733.78</v>
      </c>
      <c r="L29" s="243" t="n">
        <v>0</v>
      </c>
    </row>
    <row r="30" customFormat="false" ht="15" hidden="false" customHeight="false" outlineLevel="0" collapsed="false">
      <c r="A30" s="241" t="s">
        <v>511</v>
      </c>
      <c r="B30" s="242" t="s">
        <v>466</v>
      </c>
      <c r="C30" s="243" t="n">
        <v>0</v>
      </c>
      <c r="D30" s="243" t="n">
        <v>0</v>
      </c>
      <c r="E30" s="243" t="n">
        <v>3178.46</v>
      </c>
      <c r="F30" s="243" t="n">
        <v>0</v>
      </c>
      <c r="G30" s="243" t="n">
        <v>589.63</v>
      </c>
      <c r="H30" s="243" t="n">
        <v>0</v>
      </c>
      <c r="I30" s="243" t="n">
        <v>3768.09</v>
      </c>
      <c r="J30" s="243" t="n">
        <v>0</v>
      </c>
      <c r="K30" s="243" t="n">
        <v>3768.09</v>
      </c>
      <c r="L30" s="243" t="n">
        <v>0</v>
      </c>
    </row>
    <row r="31" customFormat="false" ht="15" hidden="false" customHeight="false" outlineLevel="0" collapsed="false">
      <c r="A31" s="241" t="s">
        <v>512</v>
      </c>
      <c r="B31" s="242" t="s">
        <v>468</v>
      </c>
      <c r="C31" s="243" t="n">
        <v>0</v>
      </c>
      <c r="D31" s="243" t="n">
        <v>0</v>
      </c>
      <c r="E31" s="243" t="n">
        <v>58.53</v>
      </c>
      <c r="F31" s="243" t="n">
        <v>0</v>
      </c>
      <c r="G31" s="243" t="n">
        <v>5.12</v>
      </c>
      <c r="H31" s="243" t="n">
        <v>0</v>
      </c>
      <c r="I31" s="243" t="n">
        <v>63.65</v>
      </c>
      <c r="J31" s="243" t="n">
        <v>0</v>
      </c>
      <c r="K31" s="243" t="n">
        <v>63.65</v>
      </c>
      <c r="L31" s="243" t="n">
        <v>0</v>
      </c>
    </row>
    <row r="32" customFormat="false" ht="15" hidden="false" customHeight="false" outlineLevel="0" collapsed="false">
      <c r="A32" s="241" t="s">
        <v>513</v>
      </c>
      <c r="B32" s="242" t="s">
        <v>470</v>
      </c>
      <c r="C32" s="243" t="n">
        <v>0</v>
      </c>
      <c r="D32" s="243" t="n">
        <v>0</v>
      </c>
      <c r="E32" s="243" t="n">
        <v>0</v>
      </c>
      <c r="F32" s="243" t="n">
        <v>0</v>
      </c>
      <c r="G32" s="243" t="n">
        <v>171.61</v>
      </c>
      <c r="H32" s="243" t="n">
        <v>0</v>
      </c>
      <c r="I32" s="243" t="n">
        <v>171.61</v>
      </c>
      <c r="J32" s="243" t="n">
        <v>0</v>
      </c>
      <c r="K32" s="243" t="n">
        <v>171.61</v>
      </c>
      <c r="L32" s="243" t="n">
        <v>0</v>
      </c>
    </row>
    <row r="33" customFormat="false" ht="15" hidden="false" customHeight="false" outlineLevel="0" collapsed="false">
      <c r="A33" s="241" t="s">
        <v>545</v>
      </c>
      <c r="B33" s="242" t="s">
        <v>546</v>
      </c>
      <c r="C33" s="243" t="n">
        <v>0</v>
      </c>
      <c r="D33" s="243" t="n">
        <v>0</v>
      </c>
      <c r="E33" s="243" t="n">
        <v>117.51</v>
      </c>
      <c r="F33" s="243" t="n">
        <v>0</v>
      </c>
      <c r="G33" s="243" t="n">
        <v>0</v>
      </c>
      <c r="H33" s="243" t="n">
        <v>0</v>
      </c>
      <c r="I33" s="243" t="n">
        <v>117.51</v>
      </c>
      <c r="J33" s="243" t="n">
        <v>0</v>
      </c>
      <c r="K33" s="243" t="n">
        <v>117.51</v>
      </c>
      <c r="L33" s="243" t="n">
        <v>0</v>
      </c>
    </row>
    <row r="34" customFormat="false" ht="15" hidden="false" customHeight="false" outlineLevel="0" collapsed="false">
      <c r="A34" s="241" t="s">
        <v>547</v>
      </c>
      <c r="B34" s="242" t="s">
        <v>480</v>
      </c>
      <c r="C34" s="243" t="n">
        <v>0</v>
      </c>
      <c r="D34" s="243" t="n">
        <v>0</v>
      </c>
      <c r="E34" s="243" t="n">
        <v>0.01</v>
      </c>
      <c r="F34" s="243" t="n">
        <v>0</v>
      </c>
      <c r="G34" s="243" t="n">
        <v>0</v>
      </c>
      <c r="H34" s="243" t="n">
        <v>0</v>
      </c>
      <c r="I34" s="243" t="n">
        <v>0.01</v>
      </c>
      <c r="J34" s="243" t="n">
        <v>0</v>
      </c>
      <c r="K34" s="243" t="n">
        <v>0.01</v>
      </c>
      <c r="L34" s="243" t="n">
        <v>0</v>
      </c>
    </row>
    <row r="35" customFormat="false" ht="15" hidden="false" customHeight="false" outlineLevel="0" collapsed="false">
      <c r="A35" s="241" t="s">
        <v>514</v>
      </c>
      <c r="B35" s="242" t="s">
        <v>472</v>
      </c>
      <c r="C35" s="243" t="n">
        <v>0</v>
      </c>
      <c r="D35" s="243" t="n">
        <v>0</v>
      </c>
      <c r="E35" s="243" t="n">
        <v>64.9</v>
      </c>
      <c r="F35" s="243" t="n">
        <v>0</v>
      </c>
      <c r="G35" s="243" t="n">
        <v>5.9</v>
      </c>
      <c r="H35" s="243" t="n">
        <v>0</v>
      </c>
      <c r="I35" s="243" t="n">
        <v>70.8</v>
      </c>
      <c r="J35" s="243" t="n">
        <v>0</v>
      </c>
      <c r="K35" s="243" t="n">
        <v>70.8</v>
      </c>
      <c r="L35" s="243" t="n">
        <v>0</v>
      </c>
    </row>
    <row r="36" customFormat="false" ht="15" hidden="false" customHeight="false" outlineLevel="0" collapsed="false">
      <c r="A36" s="241" t="s">
        <v>515</v>
      </c>
      <c r="B36" s="242" t="s">
        <v>474</v>
      </c>
      <c r="C36" s="244" t="n">
        <v>0</v>
      </c>
      <c r="D36" s="244" t="n">
        <v>0</v>
      </c>
      <c r="E36" s="244" t="n">
        <v>0</v>
      </c>
      <c r="F36" s="244" t="n">
        <v>0</v>
      </c>
      <c r="G36" s="243" t="n">
        <v>500.53</v>
      </c>
      <c r="H36" s="244" t="n">
        <v>0</v>
      </c>
      <c r="I36" s="243" t="n">
        <v>500.53</v>
      </c>
      <c r="J36" s="244" t="n">
        <v>0</v>
      </c>
      <c r="K36" s="243" t="n">
        <v>500.53</v>
      </c>
      <c r="L36" s="243" t="n">
        <v>0</v>
      </c>
    </row>
    <row r="37" customFormat="false" ht="15" hidden="false" customHeight="false" outlineLevel="0" collapsed="false">
      <c r="A37" s="241" t="s">
        <v>516</v>
      </c>
      <c r="B37" s="242" t="s">
        <v>476</v>
      </c>
      <c r="C37" s="243" t="n">
        <v>0</v>
      </c>
      <c r="D37" s="243" t="n">
        <v>0</v>
      </c>
      <c r="E37" s="243" t="n">
        <v>0</v>
      </c>
      <c r="F37" s="243" t="n">
        <v>37523.09</v>
      </c>
      <c r="G37" s="243" t="n">
        <v>0</v>
      </c>
      <c r="H37" s="243" t="n">
        <v>4083.96</v>
      </c>
      <c r="I37" s="243" t="n">
        <v>0</v>
      </c>
      <c r="J37" s="243" t="n">
        <v>41607.05</v>
      </c>
      <c r="K37" s="243" t="n">
        <v>0</v>
      </c>
      <c r="L37" s="243" t="n">
        <v>41607.05</v>
      </c>
    </row>
    <row r="38" customFormat="false" ht="15" hidden="false" customHeight="false" outlineLevel="0" collapsed="false">
      <c r="A38" s="241" t="s">
        <v>517</v>
      </c>
      <c r="B38" s="242" t="s">
        <v>480</v>
      </c>
      <c r="C38" s="243" t="n">
        <v>0</v>
      </c>
      <c r="D38" s="243" t="n">
        <v>0</v>
      </c>
      <c r="E38" s="243" t="n">
        <v>0</v>
      </c>
      <c r="F38" s="243" t="n">
        <v>0.02</v>
      </c>
      <c r="G38" s="243" t="n">
        <v>0</v>
      </c>
      <c r="H38" s="243" t="n">
        <v>0</v>
      </c>
      <c r="I38" s="243" t="n">
        <v>0</v>
      </c>
      <c r="J38" s="243" t="n">
        <v>0.02</v>
      </c>
      <c r="K38" s="243" t="n">
        <v>0</v>
      </c>
      <c r="L38" s="243" t="n">
        <v>0.02</v>
      </c>
    </row>
    <row r="39" customFormat="false" ht="15" hidden="false" customHeight="false" outlineLevel="0" collapsed="false">
      <c r="A39" s="241" t="s">
        <v>548</v>
      </c>
      <c r="B39" s="242" t="s">
        <v>539</v>
      </c>
      <c r="C39" s="243" t="n">
        <v>0</v>
      </c>
      <c r="D39" s="243" t="n">
        <v>0</v>
      </c>
      <c r="E39" s="243" t="n">
        <v>0</v>
      </c>
      <c r="F39" s="243" t="n">
        <v>0</v>
      </c>
      <c r="G39" s="243" t="n">
        <v>0</v>
      </c>
      <c r="H39" s="243" t="n">
        <v>0.09</v>
      </c>
      <c r="I39" s="243" t="n">
        <v>0</v>
      </c>
      <c r="J39" s="243" t="n">
        <v>0.09</v>
      </c>
      <c r="K39" s="243" t="n">
        <v>0</v>
      </c>
      <c r="L39" s="243" t="n">
        <v>0.09</v>
      </c>
    </row>
    <row r="40" customFormat="false" ht="15" hidden="false" customHeight="false" outlineLevel="0" collapsed="false">
      <c r="A40" s="241" t="s">
        <v>518</v>
      </c>
      <c r="B40" s="242" t="s">
        <v>482</v>
      </c>
      <c r="C40" s="243" t="n">
        <v>0</v>
      </c>
      <c r="D40" s="243" t="n">
        <v>0</v>
      </c>
      <c r="E40" s="243" t="n">
        <v>0</v>
      </c>
      <c r="F40" s="243" t="n">
        <v>0</v>
      </c>
      <c r="G40" s="243" t="n">
        <v>0</v>
      </c>
      <c r="H40" s="243" t="n">
        <v>0</v>
      </c>
      <c r="I40" s="243" t="n">
        <v>13921.1</v>
      </c>
      <c r="J40" s="243" t="n">
        <v>13921.1</v>
      </c>
      <c r="K40" s="243" t="n">
        <v>0</v>
      </c>
      <c r="L40" s="243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550</v>
      </c>
      <c r="C1" s="238" t="s">
        <v>551</v>
      </c>
      <c r="D1" s="240" t="s">
        <v>552</v>
      </c>
      <c r="E1" s="240" t="s">
        <v>553</v>
      </c>
      <c r="F1" s="240" t="s">
        <v>554</v>
      </c>
      <c r="G1" s="240" t="s">
        <v>555</v>
      </c>
    </row>
    <row r="2" customFormat="false" ht="15" hidden="false" customHeight="false" outlineLevel="0" collapsed="false">
      <c r="A2" s="242" t="s">
        <v>556</v>
      </c>
      <c r="B2" s="242" t="s">
        <v>557</v>
      </c>
      <c r="C2" s="241" t="s">
        <v>558</v>
      </c>
      <c r="D2" s="244" t="n">
        <v>0</v>
      </c>
      <c r="E2" s="243" t="n">
        <v>0</v>
      </c>
      <c r="F2" s="244" t="n">
        <v>0</v>
      </c>
      <c r="G2" s="243" t="n">
        <v>0</v>
      </c>
    </row>
    <row r="3" customFormat="false" ht="15" hidden="false" customHeight="false" outlineLevel="0" collapsed="false">
      <c r="A3" s="242" t="s">
        <v>559</v>
      </c>
      <c r="B3" s="242" t="s">
        <v>560</v>
      </c>
      <c r="C3" s="241" t="s">
        <v>561</v>
      </c>
      <c r="D3" s="243" t="n">
        <v>43419.71</v>
      </c>
      <c r="E3" s="243" t="n">
        <v>41607.05</v>
      </c>
      <c r="F3" s="243" t="n">
        <v>43419.71</v>
      </c>
      <c r="G3" s="243" t="n">
        <v>41607</v>
      </c>
    </row>
    <row r="4" customFormat="false" ht="15" hidden="false" customHeight="false" outlineLevel="0" collapsed="false">
      <c r="A4" s="242" t="s">
        <v>562</v>
      </c>
      <c r="B4" s="242" t="s">
        <v>563</v>
      </c>
      <c r="C4" s="241" t="s">
        <v>564</v>
      </c>
      <c r="D4" s="244" t="n">
        <v>0</v>
      </c>
      <c r="E4" s="243" t="n">
        <v>0</v>
      </c>
      <c r="F4" s="244" t="n">
        <v>0</v>
      </c>
      <c r="G4" s="243" t="n">
        <v>0</v>
      </c>
    </row>
    <row r="5" customFormat="false" ht="15" hidden="false" customHeight="false" outlineLevel="0" collapsed="false">
      <c r="A5" s="242" t="s">
        <v>565</v>
      </c>
      <c r="B5" s="242" t="s">
        <v>566</v>
      </c>
      <c r="C5" s="241" t="s">
        <v>567</v>
      </c>
      <c r="D5" s="244" t="n">
        <v>0</v>
      </c>
      <c r="E5" s="243" t="n">
        <v>0</v>
      </c>
      <c r="F5" s="244" t="n">
        <v>0</v>
      </c>
      <c r="G5" s="243" t="n">
        <v>0</v>
      </c>
    </row>
    <row r="6" customFormat="false" ht="15" hidden="false" customHeight="false" outlineLevel="0" collapsed="false">
      <c r="A6" s="242" t="s">
        <v>568</v>
      </c>
      <c r="B6" s="242" t="s">
        <v>569</v>
      </c>
      <c r="C6" s="241" t="s">
        <v>570</v>
      </c>
      <c r="D6" s="243" t="n">
        <v>43419.71</v>
      </c>
      <c r="E6" s="243" t="n">
        <v>41607.05</v>
      </c>
      <c r="F6" s="243" t="n">
        <v>43419.71</v>
      </c>
      <c r="G6" s="243" t="n">
        <v>41607</v>
      </c>
    </row>
    <row r="7" customFormat="false" ht="15" hidden="false" customHeight="false" outlineLevel="0" collapsed="false">
      <c r="A7" s="242" t="s">
        <v>571</v>
      </c>
      <c r="B7" s="242" t="s">
        <v>572</v>
      </c>
      <c r="C7" s="241" t="s">
        <v>573</v>
      </c>
      <c r="D7" s="244" t="n">
        <v>0</v>
      </c>
      <c r="E7" s="243" t="n">
        <v>0</v>
      </c>
      <c r="F7" s="244" t="n">
        <v>0</v>
      </c>
      <c r="G7" s="243" t="n">
        <v>0</v>
      </c>
    </row>
    <row r="8" customFormat="false" ht="15" hidden="false" customHeight="false" outlineLevel="0" collapsed="false">
      <c r="A8" s="242" t="s">
        <v>574</v>
      </c>
      <c r="B8" s="242" t="s">
        <v>575</v>
      </c>
      <c r="C8" s="241" t="s">
        <v>576</v>
      </c>
      <c r="D8" s="244" t="n">
        <v>0</v>
      </c>
      <c r="E8" s="243" t="n">
        <v>0</v>
      </c>
      <c r="F8" s="244" t="n">
        <v>0</v>
      </c>
      <c r="G8" s="243" t="n">
        <v>0</v>
      </c>
    </row>
    <row r="9" customFormat="false" ht="15" hidden="false" customHeight="false" outlineLevel="0" collapsed="false">
      <c r="A9" s="242" t="s">
        <v>577</v>
      </c>
      <c r="B9" s="242" t="s">
        <v>578</v>
      </c>
      <c r="C9" s="241" t="s">
        <v>579</v>
      </c>
      <c r="D9" s="244" t="n">
        <v>0</v>
      </c>
      <c r="E9" s="243" t="n">
        <v>0</v>
      </c>
      <c r="F9" s="244" t="n">
        <v>0</v>
      </c>
      <c r="G9" s="243" t="n">
        <v>0</v>
      </c>
    </row>
    <row r="10" customFormat="false" ht="15" hidden="false" customHeight="false" outlineLevel="0" collapsed="false">
      <c r="A10" s="242" t="s">
        <v>580</v>
      </c>
      <c r="B10" s="242" t="s">
        <v>581</v>
      </c>
      <c r="C10" s="241" t="s">
        <v>582</v>
      </c>
      <c r="D10" s="244" t="n">
        <v>0</v>
      </c>
      <c r="E10" s="243" t="n">
        <v>0</v>
      </c>
      <c r="F10" s="244" t="n">
        <v>0</v>
      </c>
      <c r="G10" s="243" t="n">
        <v>0</v>
      </c>
    </row>
    <row r="11" customFormat="false" ht="15" hidden="false" customHeight="false" outlineLevel="0" collapsed="false">
      <c r="A11" s="242" t="s">
        <v>559</v>
      </c>
      <c r="B11" s="242" t="s">
        <v>583</v>
      </c>
      <c r="C11" s="241" t="s">
        <v>584</v>
      </c>
      <c r="D11" s="243" t="n">
        <v>42032.68</v>
      </c>
      <c r="E11" s="243" t="n">
        <v>39378.67</v>
      </c>
      <c r="F11" s="243" t="n">
        <v>42032.68</v>
      </c>
      <c r="G11" s="243" t="n">
        <v>39378</v>
      </c>
    </row>
    <row r="12" customFormat="false" ht="15" hidden="false" customHeight="false" outlineLevel="0" collapsed="false">
      <c r="A12" s="242" t="s">
        <v>585</v>
      </c>
      <c r="B12" s="242" t="s">
        <v>586</v>
      </c>
      <c r="C12" s="241" t="s">
        <v>587</v>
      </c>
      <c r="D12" s="244" t="n">
        <v>0</v>
      </c>
      <c r="E12" s="243" t="n">
        <v>0</v>
      </c>
      <c r="F12" s="244" t="n">
        <v>0</v>
      </c>
      <c r="G12" s="243" t="n">
        <v>0</v>
      </c>
    </row>
    <row r="13" customFormat="false" ht="15" hidden="false" customHeight="false" outlineLevel="0" collapsed="false">
      <c r="A13" s="242" t="s">
        <v>588</v>
      </c>
      <c r="B13" s="242" t="s">
        <v>589</v>
      </c>
      <c r="C13" s="241" t="s">
        <v>590</v>
      </c>
      <c r="D13" s="243" t="n">
        <v>3656.62</v>
      </c>
      <c r="E13" s="243" t="n">
        <v>5174.88</v>
      </c>
      <c r="F13" s="243" t="n">
        <v>3656.62</v>
      </c>
      <c r="G13" s="243" t="n">
        <v>5175</v>
      </c>
    </row>
    <row r="14" customFormat="false" ht="15" hidden="false" customHeight="false" outlineLevel="0" collapsed="false">
      <c r="A14" s="242" t="s">
        <v>591</v>
      </c>
      <c r="B14" s="242" t="s">
        <v>592</v>
      </c>
      <c r="C14" s="241" t="s">
        <v>593</v>
      </c>
      <c r="D14" s="244" t="n">
        <v>0</v>
      </c>
      <c r="E14" s="243" t="n">
        <v>0</v>
      </c>
      <c r="F14" s="244" t="n">
        <v>0</v>
      </c>
      <c r="G14" s="243" t="n">
        <v>0</v>
      </c>
    </row>
    <row r="15" customFormat="false" ht="15" hidden="false" customHeight="false" outlineLevel="0" collapsed="false">
      <c r="A15" s="242" t="s">
        <v>594</v>
      </c>
      <c r="B15" s="242" t="s">
        <v>595</v>
      </c>
      <c r="C15" s="241" t="s">
        <v>596</v>
      </c>
      <c r="D15" s="243" t="n">
        <v>24484.03</v>
      </c>
      <c r="E15" s="243" t="n">
        <v>19349.15</v>
      </c>
      <c r="F15" s="243" t="n">
        <v>24484.03</v>
      </c>
      <c r="G15" s="243" t="n">
        <v>19347</v>
      </c>
    </row>
    <row r="16" customFormat="false" ht="15" hidden="false" customHeight="false" outlineLevel="0" collapsed="false">
      <c r="A16" s="242" t="s">
        <v>597</v>
      </c>
      <c r="B16" s="242" t="s">
        <v>598</v>
      </c>
      <c r="C16" s="241" t="s">
        <v>599</v>
      </c>
      <c r="D16" s="243" t="n">
        <v>13766.23</v>
      </c>
      <c r="E16" s="243" t="n">
        <v>14565.52</v>
      </c>
      <c r="F16" s="243" t="n">
        <v>13766.23</v>
      </c>
      <c r="G16" s="243" t="n">
        <v>14566</v>
      </c>
    </row>
    <row r="17" customFormat="false" ht="15" hidden="false" customHeight="false" outlineLevel="0" collapsed="false">
      <c r="A17" s="242" t="s">
        <v>600</v>
      </c>
      <c r="B17" s="242" t="s">
        <v>601</v>
      </c>
      <c r="C17" s="241" t="s">
        <v>602</v>
      </c>
      <c r="D17" s="243" t="n">
        <v>10183.12</v>
      </c>
      <c r="E17" s="243" t="n">
        <v>10733.78</v>
      </c>
      <c r="F17" s="243" t="n">
        <v>10183.12</v>
      </c>
      <c r="G17" s="243" t="n">
        <v>10734</v>
      </c>
    </row>
    <row r="18" customFormat="false" ht="15" hidden="false" customHeight="false" outlineLevel="0" collapsed="false">
      <c r="A18" s="242" t="s">
        <v>603</v>
      </c>
      <c r="B18" s="242" t="s">
        <v>604</v>
      </c>
      <c r="C18" s="241" t="s">
        <v>605</v>
      </c>
      <c r="D18" s="244" t="n">
        <v>0</v>
      </c>
      <c r="E18" s="243" t="n">
        <v>0</v>
      </c>
      <c r="F18" s="244" t="n">
        <v>0</v>
      </c>
      <c r="G18" s="243" t="n">
        <v>0</v>
      </c>
    </row>
    <row r="19" customFormat="false" ht="15" hidden="false" customHeight="false" outlineLevel="0" collapsed="false">
      <c r="A19" s="242" t="s">
        <v>606</v>
      </c>
      <c r="B19" s="242" t="s">
        <v>607</v>
      </c>
      <c r="C19" s="241" t="s">
        <v>608</v>
      </c>
      <c r="D19" s="243" t="n">
        <v>3528.87</v>
      </c>
      <c r="E19" s="243" t="n">
        <v>3768.09</v>
      </c>
      <c r="F19" s="243" t="n">
        <v>3528.87</v>
      </c>
      <c r="G19" s="243" t="n">
        <v>3768</v>
      </c>
    </row>
    <row r="20" customFormat="false" ht="15" hidden="false" customHeight="false" outlineLevel="0" collapsed="false">
      <c r="A20" s="242" t="s">
        <v>609</v>
      </c>
      <c r="B20" s="242" t="s">
        <v>610</v>
      </c>
      <c r="C20" s="241" t="s">
        <v>611</v>
      </c>
      <c r="D20" s="243" t="n">
        <v>54.24</v>
      </c>
      <c r="E20" s="243" t="n">
        <v>63.65</v>
      </c>
      <c r="F20" s="243" t="n">
        <v>54.24</v>
      </c>
      <c r="G20" s="243" t="n">
        <v>64</v>
      </c>
    </row>
    <row r="21" customFormat="false" ht="15" hidden="false" customHeight="false" outlineLevel="0" collapsed="false">
      <c r="A21" s="242" t="s">
        <v>612</v>
      </c>
      <c r="B21" s="242" t="s">
        <v>613</v>
      </c>
      <c r="C21" s="241" t="s">
        <v>614</v>
      </c>
      <c r="D21" s="243" t="n">
        <v>125.8</v>
      </c>
      <c r="E21" s="243" t="n">
        <v>171.61</v>
      </c>
      <c r="F21" s="243" t="n">
        <v>125.8</v>
      </c>
      <c r="G21" s="243" t="n">
        <v>172</v>
      </c>
    </row>
    <row r="22" customFormat="false" ht="15" hidden="false" customHeight="false" outlineLevel="0" collapsed="false">
      <c r="A22" s="242" t="s">
        <v>615</v>
      </c>
      <c r="B22" s="242" t="s">
        <v>616</v>
      </c>
      <c r="C22" s="241" t="s">
        <v>617</v>
      </c>
      <c r="D22" s="244" t="n">
        <v>0</v>
      </c>
      <c r="E22" s="243" t="n">
        <v>0</v>
      </c>
      <c r="F22" s="244" t="n">
        <v>0</v>
      </c>
      <c r="G22" s="243" t="n">
        <v>0</v>
      </c>
    </row>
    <row r="23" customFormat="false" ht="15" hidden="false" customHeight="false" outlineLevel="0" collapsed="false">
      <c r="A23" s="242" t="s">
        <v>618</v>
      </c>
      <c r="B23" s="242" t="s">
        <v>619</v>
      </c>
      <c r="C23" s="241" t="s">
        <v>620</v>
      </c>
      <c r="D23" s="244" t="n">
        <v>0</v>
      </c>
      <c r="E23" s="243" t="n">
        <v>0</v>
      </c>
      <c r="F23" s="244" t="n">
        <v>0</v>
      </c>
      <c r="G23" s="243" t="n">
        <v>0</v>
      </c>
    </row>
    <row r="24" customFormat="false" ht="15" hidden="false" customHeight="false" outlineLevel="0" collapsed="false">
      <c r="A24" s="242" t="s">
        <v>603</v>
      </c>
      <c r="B24" s="242" t="s">
        <v>621</v>
      </c>
      <c r="C24" s="241" t="s">
        <v>622</v>
      </c>
      <c r="D24" s="244" t="n">
        <v>0</v>
      </c>
      <c r="E24" s="243" t="n">
        <v>0</v>
      </c>
      <c r="F24" s="244" t="n">
        <v>0</v>
      </c>
      <c r="G24" s="243" t="n">
        <v>0</v>
      </c>
    </row>
    <row r="25" customFormat="false" ht="15" hidden="false" customHeight="false" outlineLevel="0" collapsed="false">
      <c r="A25" s="242" t="s">
        <v>623</v>
      </c>
      <c r="B25" s="242" t="s">
        <v>624</v>
      </c>
      <c r="C25" s="241" t="s">
        <v>625</v>
      </c>
      <c r="D25" s="244" t="n">
        <v>0</v>
      </c>
      <c r="E25" s="243" t="n">
        <v>0</v>
      </c>
      <c r="F25" s="244" t="n">
        <v>0</v>
      </c>
      <c r="G25" s="243" t="n">
        <v>0</v>
      </c>
    </row>
    <row r="26" customFormat="false" ht="15" hidden="false" customHeight="false" outlineLevel="0" collapsed="false">
      <c r="A26" s="242" t="s">
        <v>562</v>
      </c>
      <c r="B26" s="242" t="s">
        <v>626</v>
      </c>
      <c r="C26" s="241" t="s">
        <v>627</v>
      </c>
      <c r="D26" s="244" t="n">
        <v>0</v>
      </c>
      <c r="E26" s="243" t="n">
        <v>0</v>
      </c>
      <c r="F26" s="244" t="n">
        <v>0</v>
      </c>
      <c r="G26" s="243" t="n">
        <v>0</v>
      </c>
    </row>
    <row r="27" customFormat="false" ht="15" hidden="false" customHeight="false" outlineLevel="0" collapsed="false">
      <c r="A27" s="242" t="s">
        <v>628</v>
      </c>
      <c r="B27" s="242" t="s">
        <v>629</v>
      </c>
      <c r="C27" s="241" t="s">
        <v>630</v>
      </c>
      <c r="D27" s="244" t="n">
        <v>0</v>
      </c>
      <c r="E27" s="243" t="n">
        <v>117.51</v>
      </c>
      <c r="F27" s="244" t="n">
        <v>0</v>
      </c>
      <c r="G27" s="243" t="n">
        <v>118</v>
      </c>
    </row>
    <row r="28" customFormat="false" ht="15" hidden="false" customHeight="false" outlineLevel="0" collapsed="false">
      <c r="A28" s="242" t="s">
        <v>631</v>
      </c>
      <c r="B28" s="242" t="s">
        <v>632</v>
      </c>
      <c r="C28" s="241" t="s">
        <v>633</v>
      </c>
      <c r="D28" s="243" t="n">
        <v>1387.03</v>
      </c>
      <c r="E28" s="243" t="n">
        <v>2228.38</v>
      </c>
      <c r="F28" s="243" t="n">
        <v>1387.03</v>
      </c>
      <c r="G28" s="243" t="n">
        <v>2229</v>
      </c>
    </row>
    <row r="29" customFormat="false" ht="15" hidden="false" customHeight="false" outlineLevel="0" collapsed="false">
      <c r="A29" s="242" t="s">
        <v>556</v>
      </c>
      <c r="B29" s="242" t="s">
        <v>634</v>
      </c>
      <c r="C29" s="241" t="s">
        <v>635</v>
      </c>
      <c r="D29" s="243" t="n">
        <v>15279.06</v>
      </c>
      <c r="E29" s="243" t="n">
        <v>17083.02</v>
      </c>
      <c r="F29" s="243" t="n">
        <v>15279.06</v>
      </c>
      <c r="G29" s="243" t="n">
        <v>17085</v>
      </c>
    </row>
    <row r="30" customFormat="false" ht="15" hidden="false" customHeight="false" outlineLevel="0" collapsed="false">
      <c r="A30" s="242" t="s">
        <v>559</v>
      </c>
      <c r="B30" s="242" t="s">
        <v>636</v>
      </c>
      <c r="C30" s="241" t="s">
        <v>637</v>
      </c>
      <c r="D30" s="243" t="n">
        <v>0.09</v>
      </c>
      <c r="E30" s="243" t="n">
        <v>0.11</v>
      </c>
      <c r="F30" s="243" t="n">
        <v>0.09</v>
      </c>
      <c r="G30" s="243" t="n">
        <v>0</v>
      </c>
    </row>
    <row r="31" customFormat="false" ht="15" hidden="false" customHeight="false" outlineLevel="0" collapsed="false">
      <c r="A31" s="242" t="s">
        <v>638</v>
      </c>
      <c r="B31" s="242" t="s">
        <v>639</v>
      </c>
      <c r="C31" s="241" t="s">
        <v>640</v>
      </c>
      <c r="D31" s="244" t="n">
        <v>0</v>
      </c>
      <c r="E31" s="243" t="n">
        <v>0</v>
      </c>
      <c r="F31" s="244" t="n">
        <v>0</v>
      </c>
      <c r="G31" s="243" t="n">
        <v>0</v>
      </c>
    </row>
    <row r="32" customFormat="false" ht="15" hidden="false" customHeight="false" outlineLevel="0" collapsed="false">
      <c r="A32" s="242" t="s">
        <v>641</v>
      </c>
      <c r="B32" s="242" t="s">
        <v>642</v>
      </c>
      <c r="C32" s="241" t="s">
        <v>643</v>
      </c>
      <c r="D32" s="244" t="n">
        <v>0</v>
      </c>
      <c r="E32" s="243" t="n">
        <v>0</v>
      </c>
      <c r="F32" s="244" t="n">
        <v>0</v>
      </c>
      <c r="G32" s="243" t="n">
        <v>0</v>
      </c>
    </row>
    <row r="33" customFormat="false" ht="15" hidden="false" customHeight="false" outlineLevel="0" collapsed="false">
      <c r="A33" s="242" t="s">
        <v>644</v>
      </c>
      <c r="B33" s="242" t="s">
        <v>645</v>
      </c>
      <c r="C33" s="241" t="s">
        <v>646</v>
      </c>
      <c r="D33" s="244" t="n">
        <v>0</v>
      </c>
      <c r="E33" s="243" t="n">
        <v>0</v>
      </c>
      <c r="F33" s="244" t="n">
        <v>0</v>
      </c>
      <c r="G33" s="243" t="n">
        <v>0</v>
      </c>
    </row>
    <row r="34" customFormat="false" ht="15" hidden="false" customHeight="false" outlineLevel="0" collapsed="false">
      <c r="A34" s="242" t="s">
        <v>603</v>
      </c>
      <c r="B34" s="242" t="s">
        <v>647</v>
      </c>
      <c r="C34" s="241" t="s">
        <v>648</v>
      </c>
      <c r="D34" s="244" t="n">
        <v>0</v>
      </c>
      <c r="E34" s="243" t="n">
        <v>0</v>
      </c>
      <c r="F34" s="244" t="n">
        <v>0</v>
      </c>
      <c r="G34" s="243" t="n">
        <v>0</v>
      </c>
    </row>
    <row r="35" customFormat="false" ht="15" hidden="false" customHeight="false" outlineLevel="0" collapsed="false">
      <c r="A35" s="242" t="s">
        <v>606</v>
      </c>
      <c r="B35" s="242" t="s">
        <v>649</v>
      </c>
      <c r="C35" s="241" t="s">
        <v>650</v>
      </c>
      <c r="D35" s="244" t="n">
        <v>0</v>
      </c>
      <c r="E35" s="243" t="n">
        <v>0</v>
      </c>
      <c r="F35" s="244" t="n">
        <v>0</v>
      </c>
      <c r="G35" s="243" t="n">
        <v>0</v>
      </c>
    </row>
    <row r="36" customFormat="false" ht="15" hidden="false" customHeight="false" outlineLevel="0" collapsed="false">
      <c r="A36" s="242" t="s">
        <v>651</v>
      </c>
      <c r="B36" s="242" t="s">
        <v>652</v>
      </c>
      <c r="C36" s="241" t="s">
        <v>653</v>
      </c>
      <c r="D36" s="244" t="n">
        <v>0</v>
      </c>
      <c r="E36" s="243" t="n">
        <v>0</v>
      </c>
      <c r="F36" s="244" t="n">
        <v>0</v>
      </c>
      <c r="G36" s="243" t="n">
        <v>0</v>
      </c>
    </row>
    <row r="37" customFormat="false" ht="15" hidden="false" customHeight="false" outlineLevel="0" collapsed="false">
      <c r="A37" s="242" t="s">
        <v>654</v>
      </c>
      <c r="B37" s="242" t="s">
        <v>655</v>
      </c>
      <c r="C37" s="241" t="s">
        <v>656</v>
      </c>
      <c r="D37" s="244" t="n">
        <v>0</v>
      </c>
      <c r="E37" s="243" t="n">
        <v>0</v>
      </c>
      <c r="F37" s="244" t="n">
        <v>0</v>
      </c>
      <c r="G37" s="243" t="n">
        <v>0</v>
      </c>
    </row>
    <row r="38" customFormat="false" ht="15" hidden="false" customHeight="false" outlineLevel="0" collapsed="false">
      <c r="A38" s="242" t="s">
        <v>603</v>
      </c>
      <c r="B38" s="242" t="s">
        <v>657</v>
      </c>
      <c r="C38" s="241" t="s">
        <v>658</v>
      </c>
      <c r="D38" s="244" t="n">
        <v>0</v>
      </c>
      <c r="E38" s="243" t="n">
        <v>0</v>
      </c>
      <c r="F38" s="244" t="n">
        <v>0</v>
      </c>
      <c r="G38" s="243" t="n">
        <v>0</v>
      </c>
    </row>
    <row r="39" customFormat="false" ht="15" hidden="false" customHeight="false" outlineLevel="0" collapsed="false">
      <c r="A39" s="242" t="s">
        <v>606</v>
      </c>
      <c r="B39" s="242" t="s">
        <v>659</v>
      </c>
      <c r="C39" s="241" t="s">
        <v>660</v>
      </c>
      <c r="D39" s="244" t="n">
        <v>0</v>
      </c>
      <c r="E39" s="243" t="n">
        <v>0</v>
      </c>
      <c r="F39" s="244" t="n">
        <v>0</v>
      </c>
      <c r="G39" s="243" t="n">
        <v>0</v>
      </c>
    </row>
    <row r="40" customFormat="false" ht="15" hidden="false" customHeight="false" outlineLevel="0" collapsed="false">
      <c r="A40" s="242" t="s">
        <v>661</v>
      </c>
      <c r="B40" s="242" t="s">
        <v>662</v>
      </c>
      <c r="C40" s="241" t="s">
        <v>663</v>
      </c>
      <c r="D40" s="243" t="n">
        <v>0.09</v>
      </c>
      <c r="E40" s="243" t="n">
        <v>0.02</v>
      </c>
      <c r="F40" s="243" t="n">
        <v>0.09</v>
      </c>
      <c r="G40" s="243" t="n">
        <v>0</v>
      </c>
    </row>
    <row r="41" customFormat="false" ht="15" hidden="false" customHeight="false" outlineLevel="0" collapsed="false">
      <c r="A41" s="242" t="s">
        <v>664</v>
      </c>
      <c r="B41" s="242" t="s">
        <v>665</v>
      </c>
      <c r="C41" s="241" t="s">
        <v>666</v>
      </c>
      <c r="D41" s="244" t="n">
        <v>0</v>
      </c>
      <c r="E41" s="243" t="n">
        <v>0</v>
      </c>
      <c r="F41" s="244" t="n">
        <v>0</v>
      </c>
      <c r="G41" s="243" t="n">
        <v>0</v>
      </c>
    </row>
    <row r="42" customFormat="false" ht="15" hidden="false" customHeight="false" outlineLevel="0" collapsed="false">
      <c r="A42" s="242" t="s">
        <v>603</v>
      </c>
      <c r="B42" s="242" t="s">
        <v>667</v>
      </c>
      <c r="C42" s="241" t="s">
        <v>668</v>
      </c>
      <c r="D42" s="243" t="n">
        <v>0.09</v>
      </c>
      <c r="E42" s="243" t="n">
        <v>0.02</v>
      </c>
      <c r="F42" s="243" t="n">
        <v>0.09</v>
      </c>
      <c r="G42" s="243" t="n">
        <v>0</v>
      </c>
    </row>
    <row r="43" customFormat="false" ht="15" hidden="false" customHeight="false" outlineLevel="0" collapsed="false">
      <c r="A43" s="242" t="s">
        <v>669</v>
      </c>
      <c r="B43" s="242" t="s">
        <v>670</v>
      </c>
      <c r="C43" s="241" t="s">
        <v>671</v>
      </c>
      <c r="D43" s="244" t="n">
        <v>0</v>
      </c>
      <c r="E43" s="243" t="n">
        <v>0</v>
      </c>
      <c r="F43" s="244" t="n">
        <v>0</v>
      </c>
      <c r="G43" s="243" t="n">
        <v>0</v>
      </c>
    </row>
    <row r="44" customFormat="false" ht="15" hidden="false" customHeight="false" outlineLevel="0" collapsed="false">
      <c r="A44" s="242" t="s">
        <v>672</v>
      </c>
      <c r="B44" s="242" t="s">
        <v>673</v>
      </c>
      <c r="C44" s="241" t="s">
        <v>674</v>
      </c>
      <c r="D44" s="244" t="n">
        <v>0</v>
      </c>
      <c r="E44" s="243" t="n">
        <v>0</v>
      </c>
      <c r="F44" s="244" t="n">
        <v>0</v>
      </c>
      <c r="G44" s="243" t="n">
        <v>0</v>
      </c>
    </row>
    <row r="45" customFormat="false" ht="15" hidden="false" customHeight="false" outlineLevel="0" collapsed="false">
      <c r="A45" s="242" t="s">
        <v>675</v>
      </c>
      <c r="B45" s="242" t="s">
        <v>676</v>
      </c>
      <c r="C45" s="241" t="s">
        <v>677</v>
      </c>
      <c r="D45" s="244" t="n">
        <v>0</v>
      </c>
      <c r="E45" s="243" t="n">
        <v>0.09</v>
      </c>
      <c r="F45" s="244" t="n">
        <v>0</v>
      </c>
      <c r="G45" s="243" t="n">
        <v>0</v>
      </c>
    </row>
    <row r="46" customFormat="false" ht="15" hidden="false" customHeight="false" outlineLevel="0" collapsed="false">
      <c r="A46" s="242" t="s">
        <v>559</v>
      </c>
      <c r="B46" s="242" t="s">
        <v>678</v>
      </c>
      <c r="C46" s="241" t="s">
        <v>679</v>
      </c>
      <c r="D46" s="243" t="n">
        <v>270.76</v>
      </c>
      <c r="E46" s="243" t="n">
        <v>70.81</v>
      </c>
      <c r="F46" s="243" t="n">
        <v>270.76</v>
      </c>
      <c r="G46" s="243" t="n">
        <v>71</v>
      </c>
    </row>
    <row r="47" customFormat="false" ht="15" hidden="false" customHeight="false" outlineLevel="0" collapsed="false">
      <c r="A47" s="242" t="s">
        <v>680</v>
      </c>
      <c r="B47" s="242" t="s">
        <v>681</v>
      </c>
      <c r="C47" s="241" t="s">
        <v>682</v>
      </c>
      <c r="D47" s="244" t="n">
        <v>0</v>
      </c>
      <c r="E47" s="243" t="n">
        <v>0</v>
      </c>
      <c r="F47" s="244" t="n">
        <v>0</v>
      </c>
      <c r="G47" s="243" t="n">
        <v>0</v>
      </c>
    </row>
    <row r="48" customFormat="false" ht="15" hidden="false" customHeight="false" outlineLevel="0" collapsed="false">
      <c r="A48" s="242" t="s">
        <v>683</v>
      </c>
      <c r="B48" s="242" t="s">
        <v>684</v>
      </c>
      <c r="C48" s="241" t="s">
        <v>685</v>
      </c>
      <c r="D48" s="244" t="n">
        <v>0</v>
      </c>
      <c r="E48" s="243" t="n">
        <v>0</v>
      </c>
      <c r="F48" s="244" t="n">
        <v>0</v>
      </c>
      <c r="G48" s="243" t="n">
        <v>0</v>
      </c>
    </row>
    <row r="49" customFormat="false" ht="15" hidden="false" customHeight="false" outlineLevel="0" collapsed="false">
      <c r="A49" s="242" t="s">
        <v>686</v>
      </c>
      <c r="B49" s="242" t="s">
        <v>687</v>
      </c>
      <c r="C49" s="241" t="s">
        <v>688</v>
      </c>
      <c r="D49" s="244" t="n">
        <v>0</v>
      </c>
      <c r="E49" s="243" t="n">
        <v>0</v>
      </c>
      <c r="F49" s="244" t="n">
        <v>0</v>
      </c>
      <c r="G49" s="243" t="n">
        <v>0</v>
      </c>
    </row>
    <row r="50" customFormat="false" ht="15" hidden="false" customHeight="false" outlineLevel="0" collapsed="false">
      <c r="A50" s="242" t="s">
        <v>689</v>
      </c>
      <c r="B50" s="242" t="s">
        <v>690</v>
      </c>
      <c r="C50" s="241" t="s">
        <v>691</v>
      </c>
      <c r="D50" s="244" t="n">
        <v>0</v>
      </c>
      <c r="E50" s="243" t="n">
        <v>0.01</v>
      </c>
      <c r="F50" s="244" t="n">
        <v>0</v>
      </c>
      <c r="G50" s="243" t="n">
        <v>0</v>
      </c>
    </row>
    <row r="51" customFormat="false" ht="15" hidden="false" customHeight="false" outlineLevel="0" collapsed="false">
      <c r="A51" s="242" t="s">
        <v>692</v>
      </c>
      <c r="B51" s="242" t="s">
        <v>693</v>
      </c>
      <c r="C51" s="241" t="s">
        <v>694</v>
      </c>
      <c r="D51" s="244" t="n">
        <v>0</v>
      </c>
      <c r="E51" s="243" t="n">
        <v>0</v>
      </c>
      <c r="F51" s="244" t="n">
        <v>0</v>
      </c>
      <c r="G51" s="243" t="n">
        <v>0</v>
      </c>
    </row>
    <row r="52" customFormat="false" ht="15" hidden="false" customHeight="false" outlineLevel="0" collapsed="false">
      <c r="A52" s="242" t="s">
        <v>603</v>
      </c>
      <c r="B52" s="242" t="s">
        <v>695</v>
      </c>
      <c r="C52" s="241" t="s">
        <v>696</v>
      </c>
      <c r="D52" s="244" t="n">
        <v>0</v>
      </c>
      <c r="E52" s="243" t="n">
        <v>0.01</v>
      </c>
      <c r="F52" s="244" t="n">
        <v>0</v>
      </c>
      <c r="G52" s="243" t="n">
        <v>0</v>
      </c>
    </row>
    <row r="53" customFormat="false" ht="15" hidden="false" customHeight="false" outlineLevel="0" collapsed="false">
      <c r="A53" s="242" t="s">
        <v>697</v>
      </c>
      <c r="B53" s="242" t="s">
        <v>698</v>
      </c>
      <c r="C53" s="241" t="s">
        <v>699</v>
      </c>
      <c r="D53" s="244" t="n">
        <v>0</v>
      </c>
      <c r="E53" s="243" t="n">
        <v>0</v>
      </c>
      <c r="F53" s="244" t="n">
        <v>0</v>
      </c>
      <c r="G53" s="243" t="n">
        <v>0</v>
      </c>
    </row>
    <row r="54" customFormat="false" ht="15" hidden="false" customHeight="false" outlineLevel="0" collapsed="false">
      <c r="A54" s="242" t="s">
        <v>700</v>
      </c>
      <c r="B54" s="242" t="s">
        <v>701</v>
      </c>
      <c r="C54" s="241" t="s">
        <v>702</v>
      </c>
      <c r="D54" s="244" t="n">
        <v>0</v>
      </c>
      <c r="E54" s="243" t="n">
        <v>0</v>
      </c>
      <c r="F54" s="244" t="n">
        <v>0</v>
      </c>
      <c r="G54" s="243" t="n">
        <v>0</v>
      </c>
    </row>
    <row r="55" customFormat="false" ht="15" hidden="false" customHeight="false" outlineLevel="0" collapsed="false">
      <c r="A55" s="242" t="s">
        <v>703</v>
      </c>
      <c r="B55" s="242" t="s">
        <v>704</v>
      </c>
      <c r="C55" s="241" t="s">
        <v>705</v>
      </c>
      <c r="D55" s="243" t="n">
        <v>270.76</v>
      </c>
      <c r="E55" s="243" t="n">
        <v>70.8</v>
      </c>
      <c r="F55" s="243" t="n">
        <v>270.76</v>
      </c>
      <c r="G55" s="243" t="n">
        <v>71</v>
      </c>
    </row>
    <row r="56" customFormat="false" ht="15" hidden="false" customHeight="false" outlineLevel="0" collapsed="false">
      <c r="A56" s="242" t="s">
        <v>631</v>
      </c>
      <c r="B56" s="242" t="s">
        <v>706</v>
      </c>
      <c r="C56" s="241" t="s">
        <v>707</v>
      </c>
      <c r="D56" s="243" t="n">
        <v>-270.67</v>
      </c>
      <c r="E56" s="243" t="n">
        <v>-70.7</v>
      </c>
      <c r="F56" s="243" t="n">
        <v>-270.67</v>
      </c>
      <c r="G56" s="243" t="n">
        <v>-71</v>
      </c>
    </row>
    <row r="57" customFormat="false" ht="15" hidden="false" customHeight="false" outlineLevel="0" collapsed="false">
      <c r="A57" s="242" t="s">
        <v>708</v>
      </c>
      <c r="B57" s="242" t="s">
        <v>709</v>
      </c>
      <c r="C57" s="241" t="s">
        <v>710</v>
      </c>
      <c r="D57" s="243" t="n">
        <v>1116.36</v>
      </c>
      <c r="E57" s="243" t="n">
        <v>2157.68</v>
      </c>
      <c r="F57" s="243" t="n">
        <v>1116.36</v>
      </c>
      <c r="G57" s="243" t="n">
        <v>2158</v>
      </c>
    </row>
    <row r="58" customFormat="false" ht="15" hidden="false" customHeight="false" outlineLevel="0" collapsed="false">
      <c r="A58" s="242" t="s">
        <v>711</v>
      </c>
      <c r="B58" s="242" t="s">
        <v>712</v>
      </c>
      <c r="C58" s="241" t="s">
        <v>713</v>
      </c>
      <c r="D58" s="243" t="n">
        <v>480</v>
      </c>
      <c r="E58" s="243" t="n">
        <v>500.53</v>
      </c>
      <c r="F58" s="243" t="n">
        <v>480</v>
      </c>
      <c r="G58" s="243" t="n">
        <v>501</v>
      </c>
    </row>
    <row r="59" customFormat="false" ht="15" hidden="false" customHeight="false" outlineLevel="0" collapsed="false">
      <c r="A59" s="242" t="s">
        <v>714</v>
      </c>
      <c r="B59" s="242" t="s">
        <v>715</v>
      </c>
      <c r="C59" s="241" t="s">
        <v>716</v>
      </c>
      <c r="D59" s="243" t="n">
        <v>480</v>
      </c>
      <c r="E59" s="243" t="n">
        <v>500.53</v>
      </c>
      <c r="F59" s="243" t="n">
        <v>480</v>
      </c>
      <c r="G59" s="243" t="n">
        <v>501</v>
      </c>
    </row>
    <row r="60" customFormat="false" ht="15" hidden="false" customHeight="false" outlineLevel="0" collapsed="false">
      <c r="A60" s="242" t="s">
        <v>603</v>
      </c>
      <c r="B60" s="242" t="s">
        <v>717</v>
      </c>
      <c r="C60" s="241" t="s">
        <v>718</v>
      </c>
      <c r="D60" s="244" t="n">
        <v>0</v>
      </c>
      <c r="E60" s="243" t="n">
        <v>0</v>
      </c>
      <c r="F60" s="244" t="n">
        <v>0</v>
      </c>
      <c r="G60" s="243" t="n">
        <v>0</v>
      </c>
    </row>
    <row r="61" customFormat="false" ht="15" hidden="false" customHeight="false" outlineLevel="0" collapsed="false">
      <c r="A61" s="242" t="s">
        <v>719</v>
      </c>
      <c r="B61" s="242" t="s">
        <v>720</v>
      </c>
      <c r="C61" s="241" t="s">
        <v>721</v>
      </c>
      <c r="D61" s="244" t="n">
        <v>0</v>
      </c>
      <c r="E61" s="243" t="n">
        <v>0</v>
      </c>
      <c r="F61" s="244" t="n">
        <v>0</v>
      </c>
      <c r="G61" s="243" t="n">
        <v>0</v>
      </c>
    </row>
    <row r="62" customFormat="false" ht="15" hidden="false" customHeight="false" outlineLevel="0" collapsed="false">
      <c r="A62" s="242" t="s">
        <v>708</v>
      </c>
      <c r="B62" s="242" t="s">
        <v>722</v>
      </c>
      <c r="C62" s="241" t="s">
        <v>723</v>
      </c>
      <c r="D62" s="243" t="n">
        <v>636.36</v>
      </c>
      <c r="E62" s="243" t="n">
        <v>1657.15</v>
      </c>
      <c r="F62" s="243" t="n">
        <v>636.36</v>
      </c>
      <c r="G62" s="243" t="n">
        <v>1657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2"/>
  <sheetViews>
    <sheetView windowProtection="false" showFormulas="false" showGridLines="true" showRowColHeaders="true" showZeros="true" rightToLeft="false" tabSelected="false" showOutlineSymbols="true" defaultGridColor="true" view="normal" topLeftCell="A45" colorId="64" zoomScale="100" zoomScaleNormal="100" zoomScalePageLayoutView="100" workbookViewId="0">
      <selection pane="topLeft" activeCell="A45" activeCellId="0" sqref="A45"/>
    </sheetView>
  </sheetViews>
  <sheetFormatPr defaultRowHeight="15"/>
  <cols>
    <col collapsed="false" hidden="false" max="1" min="1" style="236" width="8.10204081632653"/>
    <col collapsed="false" hidden="false" max="2" min="2" style="236" width="85.1785714285714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550</v>
      </c>
      <c r="C1" s="238" t="s">
        <v>551</v>
      </c>
      <c r="D1" s="240" t="s">
        <v>552</v>
      </c>
      <c r="E1" s="240" t="s">
        <v>553</v>
      </c>
      <c r="F1" s="240" t="s">
        <v>554</v>
      </c>
      <c r="G1" s="240" t="s">
        <v>555</v>
      </c>
    </row>
    <row r="2" customFormat="false" ht="15" hidden="false" customHeight="false" outlineLevel="0" collapsed="false">
      <c r="A2" s="246" t="s">
        <v>556</v>
      </c>
      <c r="B2" s="246" t="s">
        <v>557</v>
      </c>
      <c r="C2" s="245" t="s">
        <v>558</v>
      </c>
      <c r="D2" s="248" t="n">
        <v>0</v>
      </c>
      <c r="E2" s="247" t="n">
        <v>0</v>
      </c>
      <c r="F2" s="248" t="n">
        <v>0</v>
      </c>
      <c r="G2" s="247" t="n">
        <v>0</v>
      </c>
    </row>
    <row r="3" customFormat="false" ht="15" hidden="false" customHeight="false" outlineLevel="0" collapsed="false">
      <c r="A3" s="246" t="s">
        <v>559</v>
      </c>
      <c r="B3" s="246" t="s">
        <v>560</v>
      </c>
      <c r="C3" s="245" t="s">
        <v>561</v>
      </c>
      <c r="D3" s="243" t="n">
        <v>41607.05</v>
      </c>
      <c r="E3" s="243" t="n">
        <v>46822.99</v>
      </c>
      <c r="F3" s="243" t="n">
        <v>41607.05</v>
      </c>
      <c r="G3" s="243" t="n">
        <v>46823</v>
      </c>
    </row>
    <row r="4" customFormat="false" ht="15" hidden="false" customHeight="false" outlineLevel="0" collapsed="false">
      <c r="A4" s="246" t="s">
        <v>562</v>
      </c>
      <c r="B4" s="246" t="s">
        <v>563</v>
      </c>
      <c r="C4" s="245" t="s">
        <v>564</v>
      </c>
      <c r="D4" s="248" t="n">
        <v>0</v>
      </c>
      <c r="E4" s="247" t="n">
        <v>0</v>
      </c>
      <c r="F4" s="248" t="n">
        <v>0</v>
      </c>
      <c r="G4" s="247" t="n">
        <v>0</v>
      </c>
    </row>
    <row r="5" customFormat="false" ht="15" hidden="false" customHeight="false" outlineLevel="0" collapsed="false">
      <c r="A5" s="246" t="s">
        <v>565</v>
      </c>
      <c r="B5" s="246" t="s">
        <v>566</v>
      </c>
      <c r="C5" s="245" t="s">
        <v>567</v>
      </c>
      <c r="D5" s="248" t="n">
        <v>0</v>
      </c>
      <c r="E5" s="247" t="n">
        <v>0</v>
      </c>
      <c r="F5" s="248" t="n">
        <v>0</v>
      </c>
      <c r="G5" s="247" t="n">
        <v>0</v>
      </c>
    </row>
    <row r="6" customFormat="false" ht="15" hidden="false" customHeight="false" outlineLevel="0" collapsed="false">
      <c r="A6" s="246" t="s">
        <v>568</v>
      </c>
      <c r="B6" s="246" t="s">
        <v>569</v>
      </c>
      <c r="C6" s="245" t="s">
        <v>570</v>
      </c>
      <c r="D6" s="247" t="n">
        <v>41607.05</v>
      </c>
      <c r="E6" s="247" t="n">
        <v>36372.99</v>
      </c>
      <c r="F6" s="247" t="n">
        <v>41607.05</v>
      </c>
      <c r="G6" s="247" t="n">
        <v>36373</v>
      </c>
    </row>
    <row r="7" customFormat="false" ht="15" hidden="false" customHeight="false" outlineLevel="0" collapsed="false">
      <c r="A7" s="246" t="s">
        <v>571</v>
      </c>
      <c r="B7" s="246" t="s">
        <v>572</v>
      </c>
      <c r="C7" s="245" t="s">
        <v>573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574</v>
      </c>
      <c r="B8" s="246" t="s">
        <v>575</v>
      </c>
      <c r="C8" s="245" t="s">
        <v>576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577</v>
      </c>
      <c r="B9" s="246" t="s">
        <v>578</v>
      </c>
      <c r="C9" s="245" t="s">
        <v>579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580</v>
      </c>
      <c r="B10" s="246" t="s">
        <v>581</v>
      </c>
      <c r="C10" s="245" t="s">
        <v>582</v>
      </c>
      <c r="D10" s="248" t="n">
        <v>0</v>
      </c>
      <c r="E10" s="247" t="n">
        <v>10450</v>
      </c>
      <c r="F10" s="248" t="n">
        <v>0</v>
      </c>
      <c r="G10" s="247" t="n">
        <v>10450</v>
      </c>
    </row>
    <row r="11" customFormat="false" ht="15" hidden="false" customHeight="false" outlineLevel="0" collapsed="false">
      <c r="A11" s="246" t="s">
        <v>559</v>
      </c>
      <c r="B11" s="246" t="s">
        <v>583</v>
      </c>
      <c r="C11" s="245" t="s">
        <v>584</v>
      </c>
      <c r="D11" s="247" t="n">
        <v>39378.67</v>
      </c>
      <c r="E11" s="247" t="n">
        <v>47665.6</v>
      </c>
      <c r="F11" s="247" t="n">
        <v>39378.67</v>
      </c>
      <c r="G11" s="247" t="n">
        <v>47665</v>
      </c>
    </row>
    <row r="12" customFormat="false" ht="15" hidden="false" customHeight="false" outlineLevel="0" collapsed="false">
      <c r="A12" s="246" t="s">
        <v>585</v>
      </c>
      <c r="B12" s="246" t="s">
        <v>586</v>
      </c>
      <c r="C12" s="245" t="s">
        <v>587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588</v>
      </c>
      <c r="B13" s="246" t="s">
        <v>589</v>
      </c>
      <c r="C13" s="245" t="s">
        <v>590</v>
      </c>
      <c r="D13" s="247" t="n">
        <v>5174.88</v>
      </c>
      <c r="E13" s="247" t="n">
        <v>5091.32</v>
      </c>
      <c r="F13" s="247" t="n">
        <v>5174.88</v>
      </c>
      <c r="G13" s="247" t="n">
        <v>5091</v>
      </c>
    </row>
    <row r="14" customFormat="false" ht="15" hidden="false" customHeight="false" outlineLevel="0" collapsed="false">
      <c r="A14" s="246" t="s">
        <v>591</v>
      </c>
      <c r="B14" s="246" t="s">
        <v>592</v>
      </c>
      <c r="C14" s="245" t="s">
        <v>593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594</v>
      </c>
      <c r="B15" s="246" t="s">
        <v>595</v>
      </c>
      <c r="C15" s="245" t="s">
        <v>596</v>
      </c>
      <c r="D15" s="247" t="n">
        <v>19349.15</v>
      </c>
      <c r="E15" s="247" t="n">
        <v>12716.45</v>
      </c>
      <c r="F15" s="247" t="n">
        <v>19349.15</v>
      </c>
      <c r="G15" s="247" t="n">
        <v>12715</v>
      </c>
    </row>
    <row r="16" customFormat="false" ht="15" hidden="false" customHeight="false" outlineLevel="0" collapsed="false">
      <c r="A16" s="246" t="s">
        <v>597</v>
      </c>
      <c r="B16" s="246" t="s">
        <v>598</v>
      </c>
      <c r="C16" s="245" t="s">
        <v>599</v>
      </c>
      <c r="D16" s="247" t="n">
        <v>14565.52</v>
      </c>
      <c r="E16" s="247" t="n">
        <v>13246.63</v>
      </c>
      <c r="F16" s="247" t="n">
        <v>14565.52</v>
      </c>
      <c r="G16" s="247" t="n">
        <v>13247</v>
      </c>
    </row>
    <row r="17" customFormat="false" ht="15" hidden="false" customHeight="false" outlineLevel="0" collapsed="false">
      <c r="A17" s="246" t="s">
        <v>600</v>
      </c>
      <c r="B17" s="246" t="s">
        <v>601</v>
      </c>
      <c r="C17" s="245" t="s">
        <v>602</v>
      </c>
      <c r="D17" s="247" t="n">
        <v>10733.78</v>
      </c>
      <c r="E17" s="247" t="n">
        <v>9743.58</v>
      </c>
      <c r="F17" s="247" t="n">
        <v>10733.78</v>
      </c>
      <c r="G17" s="247" t="n">
        <v>9744</v>
      </c>
    </row>
    <row r="18" customFormat="false" ht="15" hidden="false" customHeight="false" outlineLevel="0" collapsed="false">
      <c r="A18" s="246" t="s">
        <v>603</v>
      </c>
      <c r="B18" s="246" t="s">
        <v>604</v>
      </c>
      <c r="C18" s="245" t="s">
        <v>605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606</v>
      </c>
      <c r="B19" s="246" t="s">
        <v>607</v>
      </c>
      <c r="C19" s="245" t="s">
        <v>608</v>
      </c>
      <c r="D19" s="247" t="n">
        <v>3768.09</v>
      </c>
      <c r="E19" s="247" t="n">
        <v>3451.96</v>
      </c>
      <c r="F19" s="247" t="n">
        <v>3768.09</v>
      </c>
      <c r="G19" s="247" t="n">
        <v>3452</v>
      </c>
    </row>
    <row r="20" customFormat="false" ht="15" hidden="false" customHeight="false" outlineLevel="0" collapsed="false">
      <c r="A20" s="246" t="s">
        <v>609</v>
      </c>
      <c r="B20" s="246" t="s">
        <v>610</v>
      </c>
      <c r="C20" s="245" t="s">
        <v>611</v>
      </c>
      <c r="D20" s="247" t="n">
        <v>63.65</v>
      </c>
      <c r="E20" s="247" t="n">
        <v>51.09</v>
      </c>
      <c r="F20" s="247" t="n">
        <v>63.65</v>
      </c>
      <c r="G20" s="247" t="n">
        <v>51</v>
      </c>
    </row>
    <row r="21" customFormat="false" ht="15" hidden="false" customHeight="false" outlineLevel="0" collapsed="false">
      <c r="A21" s="246" t="s">
        <v>612</v>
      </c>
      <c r="B21" s="246" t="s">
        <v>613</v>
      </c>
      <c r="C21" s="245" t="s">
        <v>614</v>
      </c>
      <c r="D21" s="247" t="n">
        <v>171.61</v>
      </c>
      <c r="E21" s="247" t="n">
        <v>171.61</v>
      </c>
      <c r="F21" s="247" t="n">
        <v>171.61</v>
      </c>
      <c r="G21" s="247" t="n">
        <v>172</v>
      </c>
    </row>
    <row r="22" customFormat="false" ht="15" hidden="false" customHeight="false" outlineLevel="0" collapsed="false">
      <c r="A22" s="246" t="s">
        <v>615</v>
      </c>
      <c r="B22" s="246" t="s">
        <v>616</v>
      </c>
      <c r="C22" s="245" t="s">
        <v>617</v>
      </c>
      <c r="D22" s="248" t="n">
        <v>0</v>
      </c>
      <c r="E22" s="247" t="n">
        <v>0</v>
      </c>
      <c r="F22" s="248" t="n">
        <v>0</v>
      </c>
      <c r="G22" s="247" t="n">
        <v>0</v>
      </c>
    </row>
    <row r="23" customFormat="false" ht="15" hidden="false" customHeight="false" outlineLevel="0" collapsed="false">
      <c r="A23" s="246" t="s">
        <v>618</v>
      </c>
      <c r="B23" s="246" t="s">
        <v>619</v>
      </c>
      <c r="C23" s="245" t="s">
        <v>620</v>
      </c>
      <c r="D23" s="248" t="n">
        <v>0</v>
      </c>
      <c r="E23" s="247" t="n">
        <v>0</v>
      </c>
      <c r="F23" s="248" t="n">
        <v>0</v>
      </c>
      <c r="G23" s="247" t="n">
        <v>0</v>
      </c>
    </row>
    <row r="24" customFormat="false" ht="15" hidden="false" customHeight="false" outlineLevel="0" collapsed="false">
      <c r="A24" s="246" t="s">
        <v>603</v>
      </c>
      <c r="B24" s="246" t="s">
        <v>621</v>
      </c>
      <c r="C24" s="245" t="s">
        <v>622</v>
      </c>
      <c r="D24" s="248" t="n">
        <v>0</v>
      </c>
      <c r="E24" s="247" t="n">
        <v>0</v>
      </c>
      <c r="F24" s="248" t="n">
        <v>0</v>
      </c>
      <c r="G24" s="247" t="n">
        <v>0</v>
      </c>
    </row>
    <row r="25" customFormat="false" ht="15" hidden="false" customHeight="false" outlineLevel="0" collapsed="false">
      <c r="A25" s="246" t="s">
        <v>623</v>
      </c>
      <c r="B25" s="246" t="s">
        <v>624</v>
      </c>
      <c r="C25" s="245" t="s">
        <v>625</v>
      </c>
      <c r="D25" s="248" t="n">
        <v>0</v>
      </c>
      <c r="E25" s="247" t="n">
        <v>0</v>
      </c>
      <c r="F25" s="248" t="n">
        <v>0</v>
      </c>
      <c r="G25" s="247" t="n">
        <v>0</v>
      </c>
    </row>
    <row r="26" customFormat="false" ht="15" hidden="false" customHeight="false" outlineLevel="0" collapsed="false">
      <c r="A26" s="246" t="s">
        <v>562</v>
      </c>
      <c r="B26" s="246" t="s">
        <v>626</v>
      </c>
      <c r="C26" s="245" t="s">
        <v>627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628</v>
      </c>
      <c r="B27" s="246" t="s">
        <v>629</v>
      </c>
      <c r="C27" s="245" t="s">
        <v>630</v>
      </c>
      <c r="D27" s="247" t="n">
        <v>117.51</v>
      </c>
      <c r="E27" s="247" t="n">
        <v>16439.59</v>
      </c>
      <c r="F27" s="247" t="n">
        <v>117.51</v>
      </c>
      <c r="G27" s="247" t="n">
        <v>16440</v>
      </c>
    </row>
    <row r="28" customFormat="false" ht="15" hidden="false" customHeight="false" outlineLevel="0" collapsed="false">
      <c r="A28" s="246" t="s">
        <v>631</v>
      </c>
      <c r="B28" s="246" t="s">
        <v>632</v>
      </c>
      <c r="C28" s="245" t="s">
        <v>633</v>
      </c>
      <c r="D28" s="247" t="n">
        <v>2228.38</v>
      </c>
      <c r="E28" s="247" t="n">
        <v>-842.61</v>
      </c>
      <c r="F28" s="247" t="n">
        <v>2228.38</v>
      </c>
      <c r="G28" s="247" t="n">
        <v>-842</v>
      </c>
    </row>
    <row r="29" customFormat="false" ht="15" hidden="false" customHeight="false" outlineLevel="0" collapsed="false">
      <c r="A29" s="246" t="s">
        <v>556</v>
      </c>
      <c r="B29" s="246" t="s">
        <v>634</v>
      </c>
      <c r="C29" s="245" t="s">
        <v>635</v>
      </c>
      <c r="D29" s="247" t="n">
        <v>17083.02</v>
      </c>
      <c r="E29" s="247" t="n">
        <v>18565.22</v>
      </c>
      <c r="F29" s="247" t="n">
        <v>17083.02</v>
      </c>
      <c r="G29" s="247" t="n">
        <v>18567</v>
      </c>
    </row>
    <row r="30" customFormat="false" ht="15" hidden="false" customHeight="false" outlineLevel="0" collapsed="false">
      <c r="A30" s="246" t="s">
        <v>559</v>
      </c>
      <c r="B30" s="246" t="s">
        <v>636</v>
      </c>
      <c r="C30" s="245" t="s">
        <v>637</v>
      </c>
      <c r="D30" s="247" t="n">
        <v>0.11</v>
      </c>
      <c r="E30" s="247" t="n">
        <v>0.24</v>
      </c>
      <c r="F30" s="247" t="n">
        <v>0.11</v>
      </c>
      <c r="G30" s="247" t="n">
        <v>0</v>
      </c>
    </row>
    <row r="31" customFormat="false" ht="15" hidden="false" customHeight="false" outlineLevel="0" collapsed="false">
      <c r="A31" s="246" t="s">
        <v>638</v>
      </c>
      <c r="B31" s="246" t="s">
        <v>639</v>
      </c>
      <c r="C31" s="245" t="s">
        <v>640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641</v>
      </c>
      <c r="B32" s="246" t="s">
        <v>642</v>
      </c>
      <c r="C32" s="245" t="s">
        <v>643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644</v>
      </c>
      <c r="B33" s="246" t="s">
        <v>645</v>
      </c>
      <c r="C33" s="245" t="s">
        <v>646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603</v>
      </c>
      <c r="B34" s="246" t="s">
        <v>647</v>
      </c>
      <c r="C34" s="245" t="s">
        <v>648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606</v>
      </c>
      <c r="B35" s="246" t="s">
        <v>649</v>
      </c>
      <c r="C35" s="245" t="s">
        <v>650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651</v>
      </c>
      <c r="B36" s="246" t="s">
        <v>652</v>
      </c>
      <c r="C36" s="245" t="s">
        <v>653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654</v>
      </c>
      <c r="B37" s="246" t="s">
        <v>655</v>
      </c>
      <c r="C37" s="245" t="s">
        <v>656</v>
      </c>
      <c r="D37" s="248" t="n">
        <v>0</v>
      </c>
      <c r="E37" s="247" t="n">
        <v>0</v>
      </c>
      <c r="F37" s="248" t="n">
        <v>0</v>
      </c>
      <c r="G37" s="247" t="n">
        <v>0</v>
      </c>
    </row>
    <row r="38" customFormat="false" ht="15" hidden="false" customHeight="false" outlineLevel="0" collapsed="false">
      <c r="A38" s="246" t="s">
        <v>603</v>
      </c>
      <c r="B38" s="246" t="s">
        <v>657</v>
      </c>
      <c r="C38" s="245" t="s">
        <v>658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606</v>
      </c>
      <c r="B39" s="246" t="s">
        <v>659</v>
      </c>
      <c r="C39" s="245" t="s">
        <v>660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661</v>
      </c>
      <c r="B40" s="246" t="s">
        <v>662</v>
      </c>
      <c r="C40" s="245" t="s">
        <v>663</v>
      </c>
      <c r="D40" s="247" t="n">
        <v>0.02</v>
      </c>
      <c r="E40" s="247" t="n">
        <v>0.24</v>
      </c>
      <c r="F40" s="247" t="n">
        <v>0.02</v>
      </c>
      <c r="G40" s="247" t="n">
        <v>0</v>
      </c>
    </row>
    <row r="41" customFormat="false" ht="15" hidden="false" customHeight="false" outlineLevel="0" collapsed="false">
      <c r="A41" s="246" t="s">
        <v>664</v>
      </c>
      <c r="B41" s="246" t="s">
        <v>665</v>
      </c>
      <c r="C41" s="245" t="s">
        <v>666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603</v>
      </c>
      <c r="B42" s="246" t="s">
        <v>667</v>
      </c>
      <c r="C42" s="245" t="s">
        <v>668</v>
      </c>
      <c r="D42" s="247" t="n">
        <v>0.02</v>
      </c>
      <c r="E42" s="247" t="n">
        <v>0.24</v>
      </c>
      <c r="F42" s="247" t="n">
        <v>0.02</v>
      </c>
      <c r="G42" s="247" t="n">
        <v>0</v>
      </c>
    </row>
    <row r="43" customFormat="false" ht="15" hidden="false" customHeight="false" outlineLevel="0" collapsed="false">
      <c r="A43" s="246" t="s">
        <v>669</v>
      </c>
      <c r="B43" s="246" t="s">
        <v>670</v>
      </c>
      <c r="C43" s="245" t="s">
        <v>671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672</v>
      </c>
      <c r="B44" s="246" t="s">
        <v>673</v>
      </c>
      <c r="C44" s="245" t="s">
        <v>674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675</v>
      </c>
      <c r="B45" s="246" t="s">
        <v>676</v>
      </c>
      <c r="C45" s="245" t="s">
        <v>677</v>
      </c>
      <c r="D45" s="247" t="n">
        <v>0.09</v>
      </c>
      <c r="E45" s="247" t="n">
        <v>0</v>
      </c>
      <c r="F45" s="247" t="n">
        <v>0.09</v>
      </c>
      <c r="G45" s="247" t="n">
        <v>0</v>
      </c>
    </row>
    <row r="46" customFormat="false" ht="15" hidden="false" customHeight="false" outlineLevel="0" collapsed="false">
      <c r="A46" s="246" t="s">
        <v>559</v>
      </c>
      <c r="B46" s="246" t="s">
        <v>678</v>
      </c>
      <c r="C46" s="245" t="s">
        <v>679</v>
      </c>
      <c r="D46" s="247" t="n">
        <v>70.81</v>
      </c>
      <c r="E46" s="247" t="n">
        <v>213</v>
      </c>
      <c r="F46" s="247" t="n">
        <v>70.81</v>
      </c>
      <c r="G46" s="247" t="n">
        <v>213</v>
      </c>
    </row>
    <row r="47" customFormat="false" ht="15" hidden="false" customHeight="false" outlineLevel="0" collapsed="false">
      <c r="A47" s="246" t="s">
        <v>680</v>
      </c>
      <c r="B47" s="246" t="s">
        <v>681</v>
      </c>
      <c r="C47" s="245" t="s">
        <v>682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683</v>
      </c>
      <c r="B48" s="246" t="s">
        <v>684</v>
      </c>
      <c r="C48" s="245" t="s">
        <v>685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686</v>
      </c>
      <c r="B49" s="246" t="s">
        <v>687</v>
      </c>
      <c r="C49" s="245" t="s">
        <v>688</v>
      </c>
      <c r="D49" s="248" t="n">
        <v>0</v>
      </c>
      <c r="E49" s="247" t="n">
        <v>0</v>
      </c>
      <c r="F49" s="248" t="n">
        <v>0</v>
      </c>
      <c r="G49" s="247" t="n">
        <v>0</v>
      </c>
    </row>
    <row r="50" customFormat="false" ht="15" hidden="false" customHeight="false" outlineLevel="0" collapsed="false">
      <c r="A50" s="246" t="s">
        <v>689</v>
      </c>
      <c r="B50" s="246" t="s">
        <v>690</v>
      </c>
      <c r="C50" s="245" t="s">
        <v>691</v>
      </c>
      <c r="D50" s="247" t="n">
        <v>0.01</v>
      </c>
      <c r="E50" s="247" t="n">
        <v>95.35</v>
      </c>
      <c r="F50" s="247" t="n">
        <v>0.01</v>
      </c>
      <c r="G50" s="247" t="n">
        <v>95</v>
      </c>
    </row>
    <row r="51" customFormat="false" ht="15" hidden="false" customHeight="false" outlineLevel="0" collapsed="false">
      <c r="A51" s="246" t="s">
        <v>692</v>
      </c>
      <c r="B51" s="246" t="s">
        <v>693</v>
      </c>
      <c r="C51" s="245" t="s">
        <v>694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603</v>
      </c>
      <c r="B52" s="246" t="s">
        <v>695</v>
      </c>
      <c r="C52" s="245" t="s">
        <v>696</v>
      </c>
      <c r="D52" s="247" t="n">
        <v>0.01</v>
      </c>
      <c r="E52" s="247" t="n">
        <v>95.35</v>
      </c>
      <c r="F52" s="247" t="n">
        <v>0.01</v>
      </c>
      <c r="G52" s="247" t="n">
        <v>95</v>
      </c>
    </row>
    <row r="53" customFormat="false" ht="15" hidden="false" customHeight="false" outlineLevel="0" collapsed="false">
      <c r="A53" s="246" t="s">
        <v>697</v>
      </c>
      <c r="B53" s="246" t="s">
        <v>698</v>
      </c>
      <c r="C53" s="245" t="s">
        <v>699</v>
      </c>
      <c r="D53" s="248" t="n">
        <v>0</v>
      </c>
      <c r="E53" s="247" t="n">
        <v>0</v>
      </c>
      <c r="F53" s="248" t="n">
        <v>0</v>
      </c>
      <c r="G53" s="247" t="n">
        <v>0</v>
      </c>
    </row>
    <row r="54" customFormat="false" ht="15" hidden="false" customHeight="false" outlineLevel="0" collapsed="false">
      <c r="A54" s="246" t="s">
        <v>700</v>
      </c>
      <c r="B54" s="246" t="s">
        <v>701</v>
      </c>
      <c r="C54" s="245" t="s">
        <v>702</v>
      </c>
      <c r="D54" s="248" t="n">
        <v>0</v>
      </c>
      <c r="E54" s="247" t="n">
        <v>0</v>
      </c>
      <c r="F54" s="248" t="n">
        <v>0</v>
      </c>
      <c r="G54" s="247" t="n">
        <v>0</v>
      </c>
    </row>
    <row r="55" customFormat="false" ht="15" hidden="false" customHeight="false" outlineLevel="0" collapsed="false">
      <c r="A55" s="246" t="s">
        <v>703</v>
      </c>
      <c r="B55" s="246" t="s">
        <v>704</v>
      </c>
      <c r="C55" s="245" t="s">
        <v>705</v>
      </c>
      <c r="D55" s="247" t="n">
        <v>70.8</v>
      </c>
      <c r="E55" s="247" t="n">
        <v>117.65</v>
      </c>
      <c r="F55" s="247" t="n">
        <v>70.8</v>
      </c>
      <c r="G55" s="247" t="n">
        <v>118</v>
      </c>
    </row>
    <row r="56" customFormat="false" ht="15" hidden="false" customHeight="false" outlineLevel="0" collapsed="false">
      <c r="A56" s="246" t="s">
        <v>631</v>
      </c>
      <c r="B56" s="246" t="s">
        <v>706</v>
      </c>
      <c r="C56" s="245" t="s">
        <v>707</v>
      </c>
      <c r="D56" s="247" t="n">
        <v>-70.7</v>
      </c>
      <c r="E56" s="247" t="n">
        <v>-212.76</v>
      </c>
      <c r="F56" s="247" t="n">
        <v>-70.7</v>
      </c>
      <c r="G56" s="247" t="n">
        <v>-213</v>
      </c>
    </row>
    <row r="57" customFormat="false" ht="15" hidden="false" customHeight="false" outlineLevel="0" collapsed="false">
      <c r="A57" s="246" t="s">
        <v>708</v>
      </c>
      <c r="B57" s="246" t="s">
        <v>709</v>
      </c>
      <c r="C57" s="245" t="s">
        <v>710</v>
      </c>
      <c r="D57" s="247" t="n">
        <v>2157.68</v>
      </c>
      <c r="E57" s="247" t="n">
        <v>-1055.37</v>
      </c>
      <c r="F57" s="247" t="n">
        <v>2157.68</v>
      </c>
      <c r="G57" s="247" t="n">
        <v>-1055</v>
      </c>
    </row>
    <row r="58" customFormat="false" ht="15" hidden="false" customHeight="false" outlineLevel="0" collapsed="false">
      <c r="A58" s="246" t="s">
        <v>711</v>
      </c>
      <c r="B58" s="246" t="s">
        <v>712</v>
      </c>
      <c r="C58" s="245" t="s">
        <v>713</v>
      </c>
      <c r="D58" s="247" t="n">
        <v>500.53</v>
      </c>
      <c r="E58" s="247" t="n">
        <v>1142.04</v>
      </c>
      <c r="F58" s="247" t="n">
        <v>500.53</v>
      </c>
      <c r="G58" s="247" t="n">
        <v>1142</v>
      </c>
    </row>
    <row r="59" customFormat="false" ht="15" hidden="false" customHeight="false" outlineLevel="0" collapsed="false">
      <c r="A59" s="246" t="s">
        <v>714</v>
      </c>
      <c r="B59" s="246" t="s">
        <v>715</v>
      </c>
      <c r="C59" s="245" t="s">
        <v>716</v>
      </c>
      <c r="D59" s="247" t="n">
        <v>500.53</v>
      </c>
      <c r="E59" s="247" t="n">
        <v>1142.04</v>
      </c>
      <c r="F59" s="247" t="n">
        <v>500.53</v>
      </c>
      <c r="G59" s="247" t="n">
        <v>1142</v>
      </c>
    </row>
    <row r="60" customFormat="false" ht="15" hidden="false" customHeight="false" outlineLevel="0" collapsed="false">
      <c r="A60" s="246" t="s">
        <v>603</v>
      </c>
      <c r="B60" s="246" t="s">
        <v>717</v>
      </c>
      <c r="C60" s="245" t="s">
        <v>718</v>
      </c>
      <c r="D60" s="248" t="n">
        <v>0</v>
      </c>
      <c r="E60" s="247" t="n">
        <v>0</v>
      </c>
      <c r="F60" s="248" t="n">
        <v>0</v>
      </c>
      <c r="G60" s="247" t="n">
        <v>0</v>
      </c>
    </row>
    <row r="61" customFormat="false" ht="15" hidden="false" customHeight="false" outlineLevel="0" collapsed="false">
      <c r="A61" s="246" t="s">
        <v>719</v>
      </c>
      <c r="B61" s="246" t="s">
        <v>720</v>
      </c>
      <c r="C61" s="245" t="s">
        <v>721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708</v>
      </c>
      <c r="B62" s="246" t="s">
        <v>722</v>
      </c>
      <c r="C62" s="245" t="s">
        <v>723</v>
      </c>
      <c r="D62" s="247" t="n">
        <v>1657.15</v>
      </c>
      <c r="E62" s="247" t="n">
        <v>-2197.41</v>
      </c>
      <c r="F62" s="247" t="n">
        <v>1657.15</v>
      </c>
      <c r="G62" s="247" t="n">
        <v>-2197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724</v>
      </c>
      <c r="C1" s="238" t="s">
        <v>551</v>
      </c>
      <c r="D1" s="240" t="s">
        <v>725</v>
      </c>
      <c r="E1" s="240" t="s">
        <v>726</v>
      </c>
      <c r="F1" s="240" t="s">
        <v>727</v>
      </c>
      <c r="G1" s="240" t="s">
        <v>728</v>
      </c>
      <c r="H1" s="240" t="s">
        <v>729</v>
      </c>
      <c r="I1" s="240" t="s">
        <v>730</v>
      </c>
      <c r="J1" s="240" t="s">
        <v>731</v>
      </c>
      <c r="K1" s="240" t="s">
        <v>555</v>
      </c>
    </row>
    <row r="2" customFormat="false" ht="15" hidden="false" customHeight="false" outlineLevel="0" collapsed="false">
      <c r="A2" s="242"/>
      <c r="B2" s="242" t="s">
        <v>732</v>
      </c>
      <c r="C2" s="241" t="s">
        <v>733</v>
      </c>
      <c r="D2" s="243" t="n">
        <v>11713.29</v>
      </c>
      <c r="E2" s="244" t="n">
        <v>0</v>
      </c>
      <c r="F2" s="243" t="n">
        <v>11713.29</v>
      </c>
      <c r="G2" s="243" t="n">
        <v>7428.3</v>
      </c>
      <c r="H2" s="243" t="n">
        <v>11713.29</v>
      </c>
      <c r="I2" s="244" t="n">
        <v>0</v>
      </c>
      <c r="J2" s="243" t="n">
        <v>11713.29</v>
      </c>
      <c r="K2" s="243" t="n">
        <v>7428</v>
      </c>
    </row>
    <row r="3" customFormat="false" ht="15" hidden="false" customHeight="false" outlineLevel="0" collapsed="false">
      <c r="A3" s="242" t="s">
        <v>585</v>
      </c>
      <c r="B3" s="242" t="s">
        <v>734</v>
      </c>
      <c r="C3" s="241" t="s">
        <v>735</v>
      </c>
      <c r="D3" s="244" t="n">
        <v>0</v>
      </c>
      <c r="E3" s="244" t="n">
        <v>0</v>
      </c>
      <c r="F3" s="244" t="n">
        <v>0</v>
      </c>
      <c r="G3" s="243" t="n">
        <v>0</v>
      </c>
      <c r="H3" s="244" t="n">
        <v>0</v>
      </c>
      <c r="I3" s="244" t="n">
        <v>0</v>
      </c>
      <c r="J3" s="244" t="n">
        <v>0</v>
      </c>
      <c r="K3" s="243" t="n">
        <v>0</v>
      </c>
    </row>
    <row r="4" customFormat="false" ht="15" hidden="false" customHeight="false" outlineLevel="0" collapsed="false">
      <c r="A4" s="242" t="s">
        <v>736</v>
      </c>
      <c r="B4" s="242" t="s">
        <v>737</v>
      </c>
      <c r="C4" s="241" t="s">
        <v>738</v>
      </c>
      <c r="D4" s="244" t="n">
        <v>0</v>
      </c>
      <c r="E4" s="244" t="n">
        <v>0</v>
      </c>
      <c r="F4" s="244" t="n">
        <v>0</v>
      </c>
      <c r="G4" s="243" t="n">
        <v>0</v>
      </c>
      <c r="H4" s="244" t="n">
        <v>0</v>
      </c>
      <c r="I4" s="244" t="n">
        <v>0</v>
      </c>
      <c r="J4" s="244" t="n">
        <v>0</v>
      </c>
      <c r="K4" s="243" t="n">
        <v>0</v>
      </c>
    </row>
    <row r="5" customFormat="false" ht="15" hidden="false" customHeight="false" outlineLevel="0" collapsed="false">
      <c r="A5" s="242" t="s">
        <v>739</v>
      </c>
      <c r="B5" s="242" t="s">
        <v>740</v>
      </c>
      <c r="C5" s="241" t="s">
        <v>741</v>
      </c>
      <c r="D5" s="244" t="n">
        <v>0</v>
      </c>
      <c r="E5" s="244" t="n">
        <v>0</v>
      </c>
      <c r="F5" s="244" t="n">
        <v>0</v>
      </c>
      <c r="G5" s="243" t="n">
        <v>0</v>
      </c>
      <c r="H5" s="244" t="n">
        <v>0</v>
      </c>
      <c r="I5" s="244" t="n">
        <v>0</v>
      </c>
      <c r="J5" s="244" t="n">
        <v>0</v>
      </c>
      <c r="K5" s="243" t="n">
        <v>0</v>
      </c>
    </row>
    <row r="6" customFormat="false" ht="15" hidden="false" customHeight="false" outlineLevel="0" collapsed="false">
      <c r="A6" s="242" t="s">
        <v>603</v>
      </c>
      <c r="B6" s="242" t="s">
        <v>742</v>
      </c>
      <c r="C6" s="241" t="s">
        <v>743</v>
      </c>
      <c r="D6" s="244" t="n">
        <v>0</v>
      </c>
      <c r="E6" s="244" t="n">
        <v>0</v>
      </c>
      <c r="F6" s="244" t="n">
        <v>0</v>
      </c>
      <c r="G6" s="243" t="n">
        <v>0</v>
      </c>
      <c r="H6" s="244" t="n">
        <v>0</v>
      </c>
      <c r="I6" s="244" t="n">
        <v>0</v>
      </c>
      <c r="J6" s="244" t="n">
        <v>0</v>
      </c>
      <c r="K6" s="243" t="n">
        <v>0</v>
      </c>
    </row>
    <row r="7" customFormat="false" ht="15" hidden="false" customHeight="false" outlineLevel="0" collapsed="false">
      <c r="A7" s="242" t="s">
        <v>606</v>
      </c>
      <c r="B7" s="242" t="s">
        <v>744</v>
      </c>
      <c r="C7" s="241" t="s">
        <v>745</v>
      </c>
      <c r="D7" s="244" t="n">
        <v>0</v>
      </c>
      <c r="E7" s="244" t="n">
        <v>0</v>
      </c>
      <c r="F7" s="244" t="n">
        <v>0</v>
      </c>
      <c r="G7" s="243" t="n">
        <v>0</v>
      </c>
      <c r="H7" s="244" t="n">
        <v>0</v>
      </c>
      <c r="I7" s="244" t="n">
        <v>0</v>
      </c>
      <c r="J7" s="244" t="n">
        <v>0</v>
      </c>
      <c r="K7" s="243" t="n">
        <v>0</v>
      </c>
    </row>
    <row r="8" customFormat="false" ht="15" hidden="false" customHeight="false" outlineLevel="0" collapsed="false">
      <c r="A8" s="242" t="s">
        <v>609</v>
      </c>
      <c r="B8" s="242" t="s">
        <v>746</v>
      </c>
      <c r="C8" s="241" t="s">
        <v>747</v>
      </c>
      <c r="D8" s="244" t="n">
        <v>0</v>
      </c>
      <c r="E8" s="244" t="n">
        <v>0</v>
      </c>
      <c r="F8" s="244" t="n">
        <v>0</v>
      </c>
      <c r="G8" s="243" t="n">
        <v>0</v>
      </c>
      <c r="H8" s="244" t="n">
        <v>0</v>
      </c>
      <c r="I8" s="244" t="n">
        <v>0</v>
      </c>
      <c r="J8" s="244" t="n">
        <v>0</v>
      </c>
      <c r="K8" s="243" t="n">
        <v>0</v>
      </c>
    </row>
    <row r="9" customFormat="false" ht="15" hidden="false" customHeight="false" outlineLevel="0" collapsed="false">
      <c r="A9" s="242" t="s">
        <v>748</v>
      </c>
      <c r="B9" s="242" t="s">
        <v>749</v>
      </c>
      <c r="C9" s="241" t="s">
        <v>750</v>
      </c>
      <c r="D9" s="244" t="n">
        <v>0</v>
      </c>
      <c r="E9" s="244" t="n">
        <v>0</v>
      </c>
      <c r="F9" s="244" t="n">
        <v>0</v>
      </c>
      <c r="G9" s="243" t="n">
        <v>0</v>
      </c>
      <c r="H9" s="244" t="n">
        <v>0</v>
      </c>
      <c r="I9" s="244" t="n">
        <v>0</v>
      </c>
      <c r="J9" s="244" t="n">
        <v>0</v>
      </c>
      <c r="K9" s="243" t="n">
        <v>0</v>
      </c>
    </row>
    <row r="10" customFormat="false" ht="15" hidden="false" customHeight="false" outlineLevel="0" collapsed="false">
      <c r="A10" s="242" t="s">
        <v>751</v>
      </c>
      <c r="B10" s="242" t="s">
        <v>752</v>
      </c>
      <c r="C10" s="241" t="s">
        <v>753</v>
      </c>
      <c r="D10" s="244" t="n">
        <v>0</v>
      </c>
      <c r="E10" s="244" t="n">
        <v>0</v>
      </c>
      <c r="F10" s="244" t="n">
        <v>0</v>
      </c>
      <c r="G10" s="243" t="n">
        <v>0</v>
      </c>
      <c r="H10" s="244" t="n">
        <v>0</v>
      </c>
      <c r="I10" s="244" t="n">
        <v>0</v>
      </c>
      <c r="J10" s="244" t="n">
        <v>0</v>
      </c>
      <c r="K10" s="243" t="n">
        <v>0</v>
      </c>
    </row>
    <row r="11" customFormat="false" ht="15" hidden="false" customHeight="false" outlineLevel="0" collapsed="false">
      <c r="A11" s="242" t="s">
        <v>754</v>
      </c>
      <c r="B11" s="242" t="s">
        <v>755</v>
      </c>
      <c r="C11" s="241" t="s">
        <v>756</v>
      </c>
      <c r="D11" s="244" t="n">
        <v>0</v>
      </c>
      <c r="E11" s="244" t="n">
        <v>0</v>
      </c>
      <c r="F11" s="244" t="n">
        <v>0</v>
      </c>
      <c r="G11" s="243" t="n">
        <v>0</v>
      </c>
      <c r="H11" s="244" t="n">
        <v>0</v>
      </c>
      <c r="I11" s="244" t="n">
        <v>0</v>
      </c>
      <c r="J11" s="244" t="n">
        <v>0</v>
      </c>
      <c r="K11" s="243" t="n">
        <v>0</v>
      </c>
    </row>
    <row r="12" customFormat="false" ht="15" hidden="false" customHeight="false" outlineLevel="0" collapsed="false">
      <c r="A12" s="242" t="s">
        <v>757</v>
      </c>
      <c r="B12" s="242" t="s">
        <v>758</v>
      </c>
      <c r="C12" s="241" t="s">
        <v>759</v>
      </c>
      <c r="D12" s="244" t="n">
        <v>0</v>
      </c>
      <c r="E12" s="244" t="n">
        <v>0</v>
      </c>
      <c r="F12" s="244" t="n">
        <v>0</v>
      </c>
      <c r="G12" s="243" t="n">
        <v>0</v>
      </c>
      <c r="H12" s="244" t="n">
        <v>0</v>
      </c>
      <c r="I12" s="244" t="n">
        <v>0</v>
      </c>
      <c r="J12" s="244" t="n">
        <v>0</v>
      </c>
      <c r="K12" s="243" t="n">
        <v>0</v>
      </c>
    </row>
    <row r="13" customFormat="false" ht="15" hidden="false" customHeight="false" outlineLevel="0" collapsed="false">
      <c r="A13" s="242" t="s">
        <v>760</v>
      </c>
      <c r="B13" s="242" t="s">
        <v>761</v>
      </c>
      <c r="C13" s="241" t="s">
        <v>762</v>
      </c>
      <c r="D13" s="244" t="n">
        <v>0</v>
      </c>
      <c r="E13" s="244" t="n">
        <v>0</v>
      </c>
      <c r="F13" s="244" t="n">
        <v>0</v>
      </c>
      <c r="G13" s="243" t="n">
        <v>0</v>
      </c>
      <c r="H13" s="244" t="n">
        <v>0</v>
      </c>
      <c r="I13" s="244" t="n">
        <v>0</v>
      </c>
      <c r="J13" s="244" t="n">
        <v>0</v>
      </c>
      <c r="K13" s="243" t="n">
        <v>0</v>
      </c>
    </row>
    <row r="14" customFormat="false" ht="15" hidden="false" customHeight="false" outlineLevel="0" collapsed="false">
      <c r="A14" s="242" t="s">
        <v>603</v>
      </c>
      <c r="B14" s="242" t="s">
        <v>763</v>
      </c>
      <c r="C14" s="241" t="s">
        <v>764</v>
      </c>
      <c r="D14" s="244" t="n">
        <v>0</v>
      </c>
      <c r="E14" s="244" t="n">
        <v>0</v>
      </c>
      <c r="F14" s="244" t="n">
        <v>0</v>
      </c>
      <c r="G14" s="243" t="n">
        <v>0</v>
      </c>
      <c r="H14" s="244" t="n">
        <v>0</v>
      </c>
      <c r="I14" s="244" t="n">
        <v>0</v>
      </c>
      <c r="J14" s="244" t="n">
        <v>0</v>
      </c>
      <c r="K14" s="243" t="n">
        <v>0</v>
      </c>
    </row>
    <row r="15" customFormat="false" ht="15" hidden="false" customHeight="false" outlineLevel="0" collapsed="false">
      <c r="A15" s="242" t="s">
        <v>606</v>
      </c>
      <c r="B15" s="242" t="s">
        <v>765</v>
      </c>
      <c r="C15" s="241" t="s">
        <v>766</v>
      </c>
      <c r="D15" s="244" t="n">
        <v>0</v>
      </c>
      <c r="E15" s="244" t="n">
        <v>0</v>
      </c>
      <c r="F15" s="244" t="n">
        <v>0</v>
      </c>
      <c r="G15" s="243" t="n">
        <v>0</v>
      </c>
      <c r="H15" s="244" t="n">
        <v>0</v>
      </c>
      <c r="I15" s="244" t="n">
        <v>0</v>
      </c>
      <c r="J15" s="244" t="n">
        <v>0</v>
      </c>
      <c r="K15" s="243" t="n">
        <v>0</v>
      </c>
    </row>
    <row r="16" customFormat="false" ht="15" hidden="false" customHeight="false" outlineLevel="0" collapsed="false">
      <c r="A16" s="242" t="s">
        <v>609</v>
      </c>
      <c r="B16" s="242" t="s">
        <v>767</v>
      </c>
      <c r="C16" s="241" t="s">
        <v>768</v>
      </c>
      <c r="D16" s="244" t="n">
        <v>0</v>
      </c>
      <c r="E16" s="244" t="n">
        <v>0</v>
      </c>
      <c r="F16" s="244" t="n">
        <v>0</v>
      </c>
      <c r="G16" s="243" t="n">
        <v>0</v>
      </c>
      <c r="H16" s="244" t="n">
        <v>0</v>
      </c>
      <c r="I16" s="244" t="n">
        <v>0</v>
      </c>
      <c r="J16" s="244" t="n">
        <v>0</v>
      </c>
      <c r="K16" s="243" t="n">
        <v>0</v>
      </c>
    </row>
    <row r="17" customFormat="false" ht="15" hidden="false" customHeight="false" outlineLevel="0" collapsed="false">
      <c r="A17" s="242" t="s">
        <v>748</v>
      </c>
      <c r="B17" s="242" t="s">
        <v>769</v>
      </c>
      <c r="C17" s="241" t="s">
        <v>770</v>
      </c>
      <c r="D17" s="244" t="n">
        <v>0</v>
      </c>
      <c r="E17" s="244" t="n">
        <v>0</v>
      </c>
      <c r="F17" s="244" t="n">
        <v>0</v>
      </c>
      <c r="G17" s="243" t="n">
        <v>0</v>
      </c>
      <c r="H17" s="244" t="n">
        <v>0</v>
      </c>
      <c r="I17" s="244" t="n">
        <v>0</v>
      </c>
      <c r="J17" s="244" t="n">
        <v>0</v>
      </c>
      <c r="K17" s="243" t="n">
        <v>0</v>
      </c>
    </row>
    <row r="18" customFormat="false" ht="15" hidden="false" customHeight="false" outlineLevel="0" collapsed="false">
      <c r="A18" s="242" t="s">
        <v>751</v>
      </c>
      <c r="B18" s="242" t="s">
        <v>771</v>
      </c>
      <c r="C18" s="241" t="s">
        <v>772</v>
      </c>
      <c r="D18" s="244" t="n">
        <v>0</v>
      </c>
      <c r="E18" s="244" t="n">
        <v>0</v>
      </c>
      <c r="F18" s="244" t="n">
        <v>0</v>
      </c>
      <c r="G18" s="243" t="n">
        <v>0</v>
      </c>
      <c r="H18" s="244" t="n">
        <v>0</v>
      </c>
      <c r="I18" s="244" t="n">
        <v>0</v>
      </c>
      <c r="J18" s="244" t="n">
        <v>0</v>
      </c>
      <c r="K18" s="243" t="n">
        <v>0</v>
      </c>
    </row>
    <row r="19" customFormat="false" ht="15" hidden="false" customHeight="false" outlineLevel="0" collapsed="false">
      <c r="A19" s="242" t="s">
        <v>754</v>
      </c>
      <c r="B19" s="242" t="s">
        <v>773</v>
      </c>
      <c r="C19" s="241" t="s">
        <v>774</v>
      </c>
      <c r="D19" s="244" t="n">
        <v>0</v>
      </c>
      <c r="E19" s="244" t="n">
        <v>0</v>
      </c>
      <c r="F19" s="244" t="n">
        <v>0</v>
      </c>
      <c r="G19" s="243" t="n">
        <v>0</v>
      </c>
      <c r="H19" s="244" t="n">
        <v>0</v>
      </c>
      <c r="I19" s="244" t="n">
        <v>0</v>
      </c>
      <c r="J19" s="244" t="n">
        <v>0</v>
      </c>
      <c r="K19" s="243" t="n">
        <v>0</v>
      </c>
    </row>
    <row r="20" customFormat="false" ht="15" hidden="false" customHeight="false" outlineLevel="0" collapsed="false">
      <c r="A20" s="242" t="s">
        <v>775</v>
      </c>
      <c r="B20" s="242" t="s">
        <v>776</v>
      </c>
      <c r="C20" s="241" t="s">
        <v>777</v>
      </c>
      <c r="D20" s="244" t="n">
        <v>0</v>
      </c>
      <c r="E20" s="244" t="n">
        <v>0</v>
      </c>
      <c r="F20" s="244" t="n">
        <v>0</v>
      </c>
      <c r="G20" s="243" t="n">
        <v>0</v>
      </c>
      <c r="H20" s="244" t="n">
        <v>0</v>
      </c>
      <c r="I20" s="244" t="n">
        <v>0</v>
      </c>
      <c r="J20" s="244" t="n">
        <v>0</v>
      </c>
      <c r="K20" s="243" t="n">
        <v>0</v>
      </c>
    </row>
    <row r="21" customFormat="false" ht="15" hidden="false" customHeight="false" outlineLevel="0" collapsed="false">
      <c r="A21" s="242" t="s">
        <v>778</v>
      </c>
      <c r="B21" s="242" t="s">
        <v>779</v>
      </c>
      <c r="C21" s="241" t="s">
        <v>780</v>
      </c>
      <c r="D21" s="244" t="n">
        <v>0</v>
      </c>
      <c r="E21" s="244" t="n">
        <v>0</v>
      </c>
      <c r="F21" s="244" t="n">
        <v>0</v>
      </c>
      <c r="G21" s="243" t="n">
        <v>0</v>
      </c>
      <c r="H21" s="244" t="n">
        <v>0</v>
      </c>
      <c r="I21" s="244" t="n">
        <v>0</v>
      </c>
      <c r="J21" s="244" t="n">
        <v>0</v>
      </c>
      <c r="K21" s="243" t="n">
        <v>0</v>
      </c>
    </row>
    <row r="22" customFormat="false" ht="15" hidden="false" customHeight="false" outlineLevel="0" collapsed="false">
      <c r="A22" s="242" t="s">
        <v>781</v>
      </c>
      <c r="B22" s="242" t="s">
        <v>782</v>
      </c>
      <c r="C22" s="241" t="s">
        <v>783</v>
      </c>
      <c r="D22" s="244" t="n">
        <v>0</v>
      </c>
      <c r="E22" s="244" t="n">
        <v>0</v>
      </c>
      <c r="F22" s="244" t="n">
        <v>0</v>
      </c>
      <c r="G22" s="243" t="n">
        <v>0</v>
      </c>
      <c r="H22" s="244" t="n">
        <v>0</v>
      </c>
      <c r="I22" s="244" t="n">
        <v>0</v>
      </c>
      <c r="J22" s="244" t="n">
        <v>0</v>
      </c>
      <c r="K22" s="243" t="n">
        <v>0</v>
      </c>
    </row>
    <row r="23" customFormat="false" ht="15" hidden="false" customHeight="false" outlineLevel="0" collapsed="false">
      <c r="A23" s="242" t="s">
        <v>784</v>
      </c>
      <c r="B23" s="242" t="s">
        <v>785</v>
      </c>
      <c r="C23" s="241" t="s">
        <v>786</v>
      </c>
      <c r="D23" s="244" t="n">
        <v>0</v>
      </c>
      <c r="E23" s="244" t="n">
        <v>0</v>
      </c>
      <c r="F23" s="244" t="n">
        <v>0</v>
      </c>
      <c r="G23" s="243" t="n">
        <v>0</v>
      </c>
      <c r="H23" s="244" t="n">
        <v>0</v>
      </c>
      <c r="I23" s="244" t="n">
        <v>0</v>
      </c>
      <c r="J23" s="244" t="n">
        <v>0</v>
      </c>
      <c r="K23" s="243" t="n">
        <v>0</v>
      </c>
    </row>
    <row r="24" customFormat="false" ht="15" hidden="false" customHeight="false" outlineLevel="0" collapsed="false">
      <c r="A24" s="242" t="s">
        <v>603</v>
      </c>
      <c r="B24" s="242" t="s">
        <v>787</v>
      </c>
      <c r="C24" s="241" t="s">
        <v>788</v>
      </c>
      <c r="D24" s="244" t="n">
        <v>0</v>
      </c>
      <c r="E24" s="244" t="n">
        <v>0</v>
      </c>
      <c r="F24" s="244" t="n">
        <v>0</v>
      </c>
      <c r="G24" s="243" t="n">
        <v>0</v>
      </c>
      <c r="H24" s="244" t="n">
        <v>0</v>
      </c>
      <c r="I24" s="244" t="n">
        <v>0</v>
      </c>
      <c r="J24" s="244" t="n">
        <v>0</v>
      </c>
      <c r="K24" s="243" t="n">
        <v>0</v>
      </c>
    </row>
    <row r="25" customFormat="false" ht="15" hidden="false" customHeight="false" outlineLevel="0" collapsed="false">
      <c r="A25" s="242" t="s">
        <v>606</v>
      </c>
      <c r="B25" s="242" t="s">
        <v>789</v>
      </c>
      <c r="C25" s="241" t="s">
        <v>790</v>
      </c>
      <c r="D25" s="244" t="n">
        <v>0</v>
      </c>
      <c r="E25" s="244" t="n">
        <v>0</v>
      </c>
      <c r="F25" s="244" t="n">
        <v>0</v>
      </c>
      <c r="G25" s="243" t="n">
        <v>0</v>
      </c>
      <c r="H25" s="244" t="n">
        <v>0</v>
      </c>
      <c r="I25" s="244" t="n">
        <v>0</v>
      </c>
      <c r="J25" s="244" t="n">
        <v>0</v>
      </c>
      <c r="K25" s="243" t="n">
        <v>0</v>
      </c>
    </row>
    <row r="26" customFormat="false" ht="15" hidden="false" customHeight="false" outlineLevel="0" collapsed="false">
      <c r="A26" s="242" t="s">
        <v>609</v>
      </c>
      <c r="B26" s="242" t="s">
        <v>791</v>
      </c>
      <c r="C26" s="241" t="s">
        <v>792</v>
      </c>
      <c r="D26" s="244" t="n">
        <v>0</v>
      </c>
      <c r="E26" s="244" t="n">
        <v>0</v>
      </c>
      <c r="F26" s="244" t="n">
        <v>0</v>
      </c>
      <c r="G26" s="243" t="n">
        <v>0</v>
      </c>
      <c r="H26" s="244" t="n">
        <v>0</v>
      </c>
      <c r="I26" s="244" t="n">
        <v>0</v>
      </c>
      <c r="J26" s="244" t="n">
        <v>0</v>
      </c>
      <c r="K26" s="243" t="n">
        <v>0</v>
      </c>
    </row>
    <row r="27" customFormat="false" ht="15" hidden="false" customHeight="false" outlineLevel="0" collapsed="false">
      <c r="A27" s="242" t="s">
        <v>748</v>
      </c>
      <c r="B27" s="242" t="s">
        <v>793</v>
      </c>
      <c r="C27" s="241" t="s">
        <v>794</v>
      </c>
      <c r="D27" s="244" t="n">
        <v>0</v>
      </c>
      <c r="E27" s="244" t="n">
        <v>0</v>
      </c>
      <c r="F27" s="244" t="n">
        <v>0</v>
      </c>
      <c r="G27" s="243" t="n">
        <v>0</v>
      </c>
      <c r="H27" s="244" t="n">
        <v>0</v>
      </c>
      <c r="I27" s="244" t="n">
        <v>0</v>
      </c>
      <c r="J27" s="244" t="n">
        <v>0</v>
      </c>
      <c r="K27" s="243" t="n">
        <v>0</v>
      </c>
    </row>
    <row r="28" customFormat="false" ht="15" hidden="false" customHeight="false" outlineLevel="0" collapsed="false">
      <c r="A28" s="242" t="s">
        <v>751</v>
      </c>
      <c r="B28" s="242" t="s">
        <v>795</v>
      </c>
      <c r="C28" s="241" t="s">
        <v>796</v>
      </c>
      <c r="D28" s="244" t="n">
        <v>0</v>
      </c>
      <c r="E28" s="244" t="n">
        <v>0</v>
      </c>
      <c r="F28" s="244" t="n">
        <v>0</v>
      </c>
      <c r="G28" s="243" t="n">
        <v>0</v>
      </c>
      <c r="H28" s="244" t="n">
        <v>0</v>
      </c>
      <c r="I28" s="244" t="n">
        <v>0</v>
      </c>
      <c r="J28" s="244" t="n">
        <v>0</v>
      </c>
      <c r="K28" s="243" t="n">
        <v>0</v>
      </c>
    </row>
    <row r="29" customFormat="false" ht="15" hidden="false" customHeight="false" outlineLevel="0" collapsed="false">
      <c r="A29" s="242" t="s">
        <v>754</v>
      </c>
      <c r="B29" s="242" t="s">
        <v>797</v>
      </c>
      <c r="C29" s="241" t="s">
        <v>798</v>
      </c>
      <c r="D29" s="244" t="n">
        <v>0</v>
      </c>
      <c r="E29" s="244" t="n">
        <v>0</v>
      </c>
      <c r="F29" s="244" t="n">
        <v>0</v>
      </c>
      <c r="G29" s="243" t="n">
        <v>0</v>
      </c>
      <c r="H29" s="244" t="n">
        <v>0</v>
      </c>
      <c r="I29" s="244" t="n">
        <v>0</v>
      </c>
      <c r="J29" s="244" t="n">
        <v>0</v>
      </c>
      <c r="K29" s="243" t="n">
        <v>0</v>
      </c>
    </row>
    <row r="30" customFormat="false" ht="15" hidden="false" customHeight="false" outlineLevel="0" collapsed="false">
      <c r="A30" s="242" t="s">
        <v>775</v>
      </c>
      <c r="B30" s="242" t="s">
        <v>799</v>
      </c>
      <c r="C30" s="241" t="s">
        <v>800</v>
      </c>
      <c r="D30" s="244" t="n">
        <v>0</v>
      </c>
      <c r="E30" s="244" t="n">
        <v>0</v>
      </c>
      <c r="F30" s="244" t="n">
        <v>0</v>
      </c>
      <c r="G30" s="243" t="n">
        <v>0</v>
      </c>
      <c r="H30" s="244" t="n">
        <v>0</v>
      </c>
      <c r="I30" s="244" t="n">
        <v>0</v>
      </c>
      <c r="J30" s="244" t="n">
        <v>0</v>
      </c>
      <c r="K30" s="243" t="n">
        <v>0</v>
      </c>
    </row>
    <row r="31" customFormat="false" ht="15" hidden="false" customHeight="false" outlineLevel="0" collapsed="false">
      <c r="A31" s="242" t="s">
        <v>778</v>
      </c>
      <c r="B31" s="242" t="s">
        <v>801</v>
      </c>
      <c r="C31" s="241" t="s">
        <v>802</v>
      </c>
      <c r="D31" s="244" t="n">
        <v>0</v>
      </c>
      <c r="E31" s="244" t="n">
        <v>0</v>
      </c>
      <c r="F31" s="244" t="n">
        <v>0</v>
      </c>
      <c r="G31" s="243" t="n">
        <v>0</v>
      </c>
      <c r="H31" s="244" t="n">
        <v>0</v>
      </c>
      <c r="I31" s="244" t="n">
        <v>0</v>
      </c>
      <c r="J31" s="244" t="n">
        <v>0</v>
      </c>
      <c r="K31" s="243" t="n">
        <v>0</v>
      </c>
    </row>
    <row r="32" customFormat="false" ht="15" hidden="false" customHeight="false" outlineLevel="0" collapsed="false">
      <c r="A32" s="242" t="s">
        <v>803</v>
      </c>
      <c r="B32" s="242" t="s">
        <v>804</v>
      </c>
      <c r="C32" s="241" t="s">
        <v>805</v>
      </c>
      <c r="D32" s="244" t="n">
        <v>0</v>
      </c>
      <c r="E32" s="244" t="n">
        <v>0</v>
      </c>
      <c r="F32" s="244" t="n">
        <v>0</v>
      </c>
      <c r="G32" s="243" t="n">
        <v>0</v>
      </c>
      <c r="H32" s="244" t="n">
        <v>0</v>
      </c>
      <c r="I32" s="244" t="n">
        <v>0</v>
      </c>
      <c r="J32" s="244" t="n">
        <v>0</v>
      </c>
      <c r="K32" s="243" t="n">
        <v>0</v>
      </c>
    </row>
    <row r="33" customFormat="false" ht="15" hidden="false" customHeight="false" outlineLevel="0" collapsed="false">
      <c r="A33" s="242" t="s">
        <v>806</v>
      </c>
      <c r="B33" s="242" t="s">
        <v>807</v>
      </c>
      <c r="C33" s="241" t="s">
        <v>808</v>
      </c>
      <c r="D33" s="244" t="n">
        <v>0</v>
      </c>
      <c r="E33" s="244" t="n">
        <v>0</v>
      </c>
      <c r="F33" s="244" t="n">
        <v>0</v>
      </c>
      <c r="G33" s="243" t="n">
        <v>0</v>
      </c>
      <c r="H33" s="244" t="n">
        <v>0</v>
      </c>
      <c r="I33" s="244" t="n">
        <v>0</v>
      </c>
      <c r="J33" s="244" t="n">
        <v>0</v>
      </c>
      <c r="K33" s="243" t="n">
        <v>0</v>
      </c>
    </row>
    <row r="34" customFormat="false" ht="15" hidden="false" customHeight="false" outlineLevel="0" collapsed="false">
      <c r="A34" s="242" t="s">
        <v>588</v>
      </c>
      <c r="B34" s="242" t="s">
        <v>809</v>
      </c>
      <c r="C34" s="241" t="s">
        <v>810</v>
      </c>
      <c r="D34" s="243" t="n">
        <v>11713.29</v>
      </c>
      <c r="E34" s="244" t="n">
        <v>0</v>
      </c>
      <c r="F34" s="243" t="n">
        <v>11713.29</v>
      </c>
      <c r="G34" s="243" t="n">
        <v>7389.34</v>
      </c>
      <c r="H34" s="243" t="n">
        <v>11713.29</v>
      </c>
      <c r="I34" s="244" t="n">
        <v>0</v>
      </c>
      <c r="J34" s="243" t="n">
        <v>11713.29</v>
      </c>
      <c r="K34" s="243" t="n">
        <v>7389</v>
      </c>
    </row>
    <row r="35" customFormat="false" ht="15" hidden="false" customHeight="false" outlineLevel="0" collapsed="false">
      <c r="A35" s="242" t="s">
        <v>811</v>
      </c>
      <c r="B35" s="242" t="s">
        <v>812</v>
      </c>
      <c r="C35" s="241" t="s">
        <v>813</v>
      </c>
      <c r="D35" s="244" t="n">
        <v>0</v>
      </c>
      <c r="E35" s="244" t="n">
        <v>0</v>
      </c>
      <c r="F35" s="244" t="n">
        <v>0</v>
      </c>
      <c r="G35" s="243" t="n">
        <v>0</v>
      </c>
      <c r="H35" s="244" t="n">
        <v>0</v>
      </c>
      <c r="I35" s="244" t="n">
        <v>0</v>
      </c>
      <c r="J35" s="244" t="n">
        <v>0</v>
      </c>
      <c r="K35" s="243" t="n">
        <v>0</v>
      </c>
    </row>
    <row r="36" customFormat="false" ht="15" hidden="false" customHeight="false" outlineLevel="0" collapsed="false">
      <c r="A36" s="242" t="s">
        <v>814</v>
      </c>
      <c r="B36" s="242" t="s">
        <v>815</v>
      </c>
      <c r="C36" s="241" t="s">
        <v>816</v>
      </c>
      <c r="D36" s="244" t="n">
        <v>0</v>
      </c>
      <c r="E36" s="244" t="n">
        <v>0</v>
      </c>
      <c r="F36" s="244" t="n">
        <v>0</v>
      </c>
      <c r="G36" s="243" t="n">
        <v>0</v>
      </c>
      <c r="H36" s="244" t="n">
        <v>0</v>
      </c>
      <c r="I36" s="244" t="n">
        <v>0</v>
      </c>
      <c r="J36" s="244" t="n">
        <v>0</v>
      </c>
      <c r="K36" s="243" t="n">
        <v>0</v>
      </c>
    </row>
    <row r="37" customFormat="false" ht="15" hidden="false" customHeight="false" outlineLevel="0" collapsed="false">
      <c r="A37" s="242" t="s">
        <v>603</v>
      </c>
      <c r="B37" s="242" t="s">
        <v>817</v>
      </c>
      <c r="C37" s="241" t="s">
        <v>818</v>
      </c>
      <c r="D37" s="244" t="n">
        <v>0</v>
      </c>
      <c r="E37" s="244" t="n">
        <v>0</v>
      </c>
      <c r="F37" s="244" t="n">
        <v>0</v>
      </c>
      <c r="G37" s="243" t="n">
        <v>0</v>
      </c>
      <c r="H37" s="244" t="n">
        <v>0</v>
      </c>
      <c r="I37" s="244" t="n">
        <v>0</v>
      </c>
      <c r="J37" s="244" t="n">
        <v>0</v>
      </c>
      <c r="K37" s="243" t="n">
        <v>0</v>
      </c>
    </row>
    <row r="38" customFormat="false" ht="15" hidden="false" customHeight="false" outlineLevel="0" collapsed="false">
      <c r="A38" s="242" t="s">
        <v>606</v>
      </c>
      <c r="B38" s="242" t="s">
        <v>819</v>
      </c>
      <c r="C38" s="241" t="s">
        <v>820</v>
      </c>
      <c r="D38" s="244" t="n">
        <v>0</v>
      </c>
      <c r="E38" s="244" t="n">
        <v>0</v>
      </c>
      <c r="F38" s="244" t="n">
        <v>0</v>
      </c>
      <c r="G38" s="243" t="n">
        <v>0</v>
      </c>
      <c r="H38" s="244" t="n">
        <v>0</v>
      </c>
      <c r="I38" s="244" t="n">
        <v>0</v>
      </c>
      <c r="J38" s="244" t="n">
        <v>0</v>
      </c>
      <c r="K38" s="243" t="n">
        <v>0</v>
      </c>
    </row>
    <row r="39" customFormat="false" ht="15" hidden="false" customHeight="false" outlineLevel="0" collapsed="false">
      <c r="A39" s="242" t="s">
        <v>609</v>
      </c>
      <c r="B39" s="242" t="s">
        <v>821</v>
      </c>
      <c r="C39" s="241" t="s">
        <v>822</v>
      </c>
      <c r="D39" s="244" t="n">
        <v>0</v>
      </c>
      <c r="E39" s="244" t="n">
        <v>0</v>
      </c>
      <c r="F39" s="244" t="n">
        <v>0</v>
      </c>
      <c r="G39" s="243" t="n">
        <v>0</v>
      </c>
      <c r="H39" s="244" t="n">
        <v>0</v>
      </c>
      <c r="I39" s="244" t="n">
        <v>0</v>
      </c>
      <c r="J39" s="244" t="n">
        <v>0</v>
      </c>
      <c r="K39" s="243" t="n">
        <v>0</v>
      </c>
    </row>
    <row r="40" customFormat="false" ht="15" hidden="false" customHeight="false" outlineLevel="0" collapsed="false">
      <c r="A40" s="242" t="s">
        <v>748</v>
      </c>
      <c r="B40" s="242" t="s">
        <v>823</v>
      </c>
      <c r="C40" s="241" t="s">
        <v>824</v>
      </c>
      <c r="D40" s="244" t="n">
        <v>0</v>
      </c>
      <c r="E40" s="244" t="n">
        <v>0</v>
      </c>
      <c r="F40" s="244" t="n">
        <v>0</v>
      </c>
      <c r="G40" s="243" t="n">
        <v>0</v>
      </c>
      <c r="H40" s="244" t="n">
        <v>0</v>
      </c>
      <c r="I40" s="244" t="n">
        <v>0</v>
      </c>
      <c r="J40" s="244" t="n">
        <v>0</v>
      </c>
      <c r="K40" s="243" t="n">
        <v>0</v>
      </c>
    </row>
    <row r="41" customFormat="false" ht="15" hidden="false" customHeight="false" outlineLevel="0" collapsed="false">
      <c r="A41" s="242" t="s">
        <v>751</v>
      </c>
      <c r="B41" s="242" t="s">
        <v>825</v>
      </c>
      <c r="C41" s="241" t="s">
        <v>826</v>
      </c>
      <c r="D41" s="244" t="n">
        <v>0</v>
      </c>
      <c r="E41" s="244" t="n">
        <v>0</v>
      </c>
      <c r="F41" s="244" t="n">
        <v>0</v>
      </c>
      <c r="G41" s="243" t="n">
        <v>0</v>
      </c>
      <c r="H41" s="244" t="n">
        <v>0</v>
      </c>
      <c r="I41" s="244" t="n">
        <v>0</v>
      </c>
      <c r="J41" s="244" t="n">
        <v>0</v>
      </c>
      <c r="K41" s="243" t="n">
        <v>0</v>
      </c>
    </row>
    <row r="42" customFormat="false" ht="15" hidden="false" customHeight="false" outlineLevel="0" collapsed="false">
      <c r="A42" s="242" t="s">
        <v>827</v>
      </c>
      <c r="B42" s="242" t="s">
        <v>828</v>
      </c>
      <c r="C42" s="241" t="s">
        <v>829</v>
      </c>
      <c r="D42" s="244" t="n">
        <v>0</v>
      </c>
      <c r="E42" s="244" t="n">
        <v>0</v>
      </c>
      <c r="F42" s="244" t="n">
        <v>0</v>
      </c>
      <c r="G42" s="243" t="n">
        <v>0</v>
      </c>
      <c r="H42" s="244" t="n">
        <v>0</v>
      </c>
      <c r="I42" s="244" t="n">
        <v>0</v>
      </c>
      <c r="J42" s="244" t="n">
        <v>0</v>
      </c>
      <c r="K42" s="243" t="n">
        <v>0</v>
      </c>
    </row>
    <row r="43" customFormat="false" ht="15" hidden="false" customHeight="false" outlineLevel="0" collapsed="false">
      <c r="A43" s="242" t="s">
        <v>830</v>
      </c>
      <c r="B43" s="242" t="s">
        <v>831</v>
      </c>
      <c r="C43" s="241" t="s">
        <v>832</v>
      </c>
      <c r="D43" s="244" t="n">
        <v>0</v>
      </c>
      <c r="E43" s="244" t="n">
        <v>0</v>
      </c>
      <c r="F43" s="244" t="n">
        <v>0</v>
      </c>
      <c r="G43" s="243" t="n">
        <v>0</v>
      </c>
      <c r="H43" s="244" t="n">
        <v>0</v>
      </c>
      <c r="I43" s="244" t="n">
        <v>0</v>
      </c>
      <c r="J43" s="244" t="n">
        <v>0</v>
      </c>
      <c r="K43" s="243" t="n">
        <v>0</v>
      </c>
    </row>
    <row r="44" customFormat="false" ht="15" hidden="false" customHeight="false" outlineLevel="0" collapsed="false">
      <c r="A44" s="242" t="s">
        <v>833</v>
      </c>
      <c r="B44" s="242" t="s">
        <v>834</v>
      </c>
      <c r="C44" s="241" t="s">
        <v>835</v>
      </c>
      <c r="D44" s="244" t="n">
        <v>0</v>
      </c>
      <c r="E44" s="244" t="n">
        <v>0</v>
      </c>
      <c r="F44" s="244" t="n">
        <v>0</v>
      </c>
      <c r="G44" s="243" t="n">
        <v>0</v>
      </c>
      <c r="H44" s="244" t="n">
        <v>0</v>
      </c>
      <c r="I44" s="244" t="n">
        <v>0</v>
      </c>
      <c r="J44" s="244" t="n">
        <v>0</v>
      </c>
      <c r="K44" s="243" t="n">
        <v>0</v>
      </c>
    </row>
    <row r="45" customFormat="false" ht="15" hidden="false" customHeight="false" outlineLevel="0" collapsed="false">
      <c r="A45" s="242" t="s">
        <v>836</v>
      </c>
      <c r="B45" s="242" t="s">
        <v>837</v>
      </c>
      <c r="C45" s="241" t="s">
        <v>838</v>
      </c>
      <c r="D45" s="244" t="n">
        <v>0</v>
      </c>
      <c r="E45" s="244" t="n">
        <v>0</v>
      </c>
      <c r="F45" s="244" t="n">
        <v>0</v>
      </c>
      <c r="G45" s="243" t="n">
        <v>0</v>
      </c>
      <c r="H45" s="244" t="n">
        <v>0</v>
      </c>
      <c r="I45" s="244" t="n">
        <v>0</v>
      </c>
      <c r="J45" s="244" t="n">
        <v>0</v>
      </c>
      <c r="K45" s="243" t="n">
        <v>0</v>
      </c>
    </row>
    <row r="46" customFormat="false" ht="15" hidden="false" customHeight="false" outlineLevel="0" collapsed="false">
      <c r="A46" s="242" t="s">
        <v>839</v>
      </c>
      <c r="B46" s="242" t="s">
        <v>840</v>
      </c>
      <c r="C46" s="241" t="s">
        <v>841</v>
      </c>
      <c r="D46" s="244" t="n">
        <v>0</v>
      </c>
      <c r="E46" s="244" t="n">
        <v>0</v>
      </c>
      <c r="F46" s="244" t="n">
        <v>0</v>
      </c>
      <c r="G46" s="243" t="n">
        <v>0</v>
      </c>
      <c r="H46" s="244" t="n">
        <v>0</v>
      </c>
      <c r="I46" s="244" t="n">
        <v>0</v>
      </c>
      <c r="J46" s="244" t="n">
        <v>0</v>
      </c>
      <c r="K46" s="243" t="n">
        <v>0</v>
      </c>
    </row>
    <row r="47" customFormat="false" ht="15" hidden="false" customHeight="false" outlineLevel="0" collapsed="false">
      <c r="A47" s="242" t="s">
        <v>603</v>
      </c>
      <c r="B47" s="242" t="s">
        <v>842</v>
      </c>
      <c r="C47" s="241" t="s">
        <v>843</v>
      </c>
      <c r="D47" s="244" t="n">
        <v>0</v>
      </c>
      <c r="E47" s="244" t="n">
        <v>0</v>
      </c>
      <c r="F47" s="244" t="n">
        <v>0</v>
      </c>
      <c r="G47" s="243" t="n">
        <v>0</v>
      </c>
      <c r="H47" s="244" t="n">
        <v>0</v>
      </c>
      <c r="I47" s="244" t="n">
        <v>0</v>
      </c>
      <c r="J47" s="244" t="n">
        <v>0</v>
      </c>
      <c r="K47" s="243" t="n">
        <v>0</v>
      </c>
    </row>
    <row r="48" customFormat="false" ht="15" hidden="false" customHeight="false" outlineLevel="0" collapsed="false">
      <c r="A48" s="242" t="s">
        <v>606</v>
      </c>
      <c r="B48" s="242" t="s">
        <v>844</v>
      </c>
      <c r="C48" s="241" t="s">
        <v>845</v>
      </c>
      <c r="D48" s="244" t="n">
        <v>0</v>
      </c>
      <c r="E48" s="244" t="n">
        <v>0</v>
      </c>
      <c r="F48" s="244" t="n">
        <v>0</v>
      </c>
      <c r="G48" s="243" t="n">
        <v>0</v>
      </c>
      <c r="H48" s="244" t="n">
        <v>0</v>
      </c>
      <c r="I48" s="244" t="n">
        <v>0</v>
      </c>
      <c r="J48" s="244" t="n">
        <v>0</v>
      </c>
      <c r="K48" s="243" t="n">
        <v>0</v>
      </c>
    </row>
    <row r="49" customFormat="false" ht="15" hidden="false" customHeight="false" outlineLevel="0" collapsed="false">
      <c r="A49" s="242" t="s">
        <v>609</v>
      </c>
      <c r="B49" s="242" t="s">
        <v>846</v>
      </c>
      <c r="C49" s="241" t="s">
        <v>847</v>
      </c>
      <c r="D49" s="244" t="n">
        <v>0</v>
      </c>
      <c r="E49" s="244" t="n">
        <v>0</v>
      </c>
      <c r="F49" s="244" t="n">
        <v>0</v>
      </c>
      <c r="G49" s="243" t="n">
        <v>0</v>
      </c>
      <c r="H49" s="244" t="n">
        <v>0</v>
      </c>
      <c r="I49" s="244" t="n">
        <v>0</v>
      </c>
      <c r="J49" s="244" t="n">
        <v>0</v>
      </c>
      <c r="K49" s="243" t="n">
        <v>0</v>
      </c>
    </row>
    <row r="50" customFormat="false" ht="15" hidden="false" customHeight="false" outlineLevel="0" collapsed="false">
      <c r="A50" s="242" t="s">
        <v>748</v>
      </c>
      <c r="B50" s="242" t="s">
        <v>848</v>
      </c>
      <c r="C50" s="241" t="s">
        <v>849</v>
      </c>
      <c r="D50" s="244" t="n">
        <v>0</v>
      </c>
      <c r="E50" s="244" t="n">
        <v>0</v>
      </c>
      <c r="F50" s="244" t="n">
        <v>0</v>
      </c>
      <c r="G50" s="243" t="n">
        <v>0</v>
      </c>
      <c r="H50" s="244" t="n">
        <v>0</v>
      </c>
      <c r="I50" s="244" t="n">
        <v>0</v>
      </c>
      <c r="J50" s="244" t="n">
        <v>0</v>
      </c>
      <c r="K50" s="243" t="n">
        <v>0</v>
      </c>
    </row>
    <row r="51" customFormat="false" ht="15" hidden="false" customHeight="false" outlineLevel="0" collapsed="false">
      <c r="A51" s="242" t="s">
        <v>751</v>
      </c>
      <c r="B51" s="242" t="s">
        <v>850</v>
      </c>
      <c r="C51" s="241" t="s">
        <v>851</v>
      </c>
      <c r="D51" s="244" t="n">
        <v>0</v>
      </c>
      <c r="E51" s="244" t="n">
        <v>0</v>
      </c>
      <c r="F51" s="244" t="n">
        <v>0</v>
      </c>
      <c r="G51" s="243" t="n">
        <v>0</v>
      </c>
      <c r="H51" s="244" t="n">
        <v>0</v>
      </c>
      <c r="I51" s="244" t="n">
        <v>0</v>
      </c>
      <c r="J51" s="244" t="n">
        <v>0</v>
      </c>
      <c r="K51" s="243" t="n">
        <v>0</v>
      </c>
    </row>
    <row r="52" customFormat="false" ht="15" hidden="false" customHeight="false" outlineLevel="0" collapsed="false">
      <c r="A52" s="242" t="s">
        <v>754</v>
      </c>
      <c r="B52" s="242" t="s">
        <v>852</v>
      </c>
      <c r="C52" s="241" t="s">
        <v>853</v>
      </c>
      <c r="D52" s="244" t="n">
        <v>0</v>
      </c>
      <c r="E52" s="244" t="n">
        <v>0</v>
      </c>
      <c r="F52" s="244" t="n">
        <v>0</v>
      </c>
      <c r="G52" s="243" t="n">
        <v>0</v>
      </c>
      <c r="H52" s="244" t="n">
        <v>0</v>
      </c>
      <c r="I52" s="244" t="n">
        <v>0</v>
      </c>
      <c r="J52" s="244" t="n">
        <v>0</v>
      </c>
      <c r="K52" s="243" t="n">
        <v>0</v>
      </c>
    </row>
    <row r="53" customFormat="false" ht="15" hidden="false" customHeight="false" outlineLevel="0" collapsed="false">
      <c r="A53" s="242" t="s">
        <v>775</v>
      </c>
      <c r="B53" s="242" t="s">
        <v>854</v>
      </c>
      <c r="C53" s="241" t="s">
        <v>855</v>
      </c>
      <c r="D53" s="244" t="n">
        <v>0</v>
      </c>
      <c r="E53" s="244" t="n">
        <v>0</v>
      </c>
      <c r="F53" s="244" t="n">
        <v>0</v>
      </c>
      <c r="G53" s="243" t="n">
        <v>0</v>
      </c>
      <c r="H53" s="244" t="n">
        <v>0</v>
      </c>
      <c r="I53" s="244" t="n">
        <v>0</v>
      </c>
      <c r="J53" s="244" t="n">
        <v>0</v>
      </c>
      <c r="K53" s="243" t="n">
        <v>0</v>
      </c>
    </row>
    <row r="54" customFormat="false" ht="15" hidden="false" customHeight="false" outlineLevel="0" collapsed="false">
      <c r="A54" s="242" t="s">
        <v>856</v>
      </c>
      <c r="B54" s="242" t="s">
        <v>857</v>
      </c>
      <c r="C54" s="241" t="s">
        <v>858</v>
      </c>
      <c r="D54" s="243" t="n">
        <v>7869.46</v>
      </c>
      <c r="E54" s="244" t="n">
        <v>0</v>
      </c>
      <c r="F54" s="243" t="n">
        <v>7869.46</v>
      </c>
      <c r="G54" s="243" t="n">
        <v>7227.41</v>
      </c>
      <c r="H54" s="243" t="n">
        <v>7869.46</v>
      </c>
      <c r="I54" s="244" t="n">
        <v>0</v>
      </c>
      <c r="J54" s="243" t="n">
        <v>7869.46</v>
      </c>
      <c r="K54" s="243" t="n">
        <v>7227</v>
      </c>
    </row>
    <row r="55" customFormat="false" ht="15" hidden="false" customHeight="false" outlineLevel="0" collapsed="false">
      <c r="A55" s="242" t="s">
        <v>859</v>
      </c>
      <c r="B55" s="242" t="s">
        <v>860</v>
      </c>
      <c r="C55" s="241" t="s">
        <v>861</v>
      </c>
      <c r="D55" s="243" t="n">
        <v>7869.46</v>
      </c>
      <c r="E55" s="244" t="n">
        <v>0</v>
      </c>
      <c r="F55" s="243" t="n">
        <v>7869.46</v>
      </c>
      <c r="G55" s="243" t="n">
        <v>7227.41</v>
      </c>
      <c r="H55" s="243" t="n">
        <v>7869.46</v>
      </c>
      <c r="I55" s="244" t="n">
        <v>0</v>
      </c>
      <c r="J55" s="243" t="n">
        <v>7869.46</v>
      </c>
      <c r="K55" s="243" t="n">
        <v>7227</v>
      </c>
    </row>
    <row r="56" customFormat="false" ht="15" hidden="false" customHeight="false" outlineLevel="0" collapsed="false">
      <c r="A56" s="242" t="s">
        <v>833</v>
      </c>
      <c r="B56" s="242" t="s">
        <v>834</v>
      </c>
      <c r="C56" s="241" t="s">
        <v>862</v>
      </c>
      <c r="D56" s="244" t="n">
        <v>0</v>
      </c>
      <c r="E56" s="244" t="n">
        <v>0</v>
      </c>
      <c r="F56" s="244" t="n">
        <v>0</v>
      </c>
      <c r="G56" s="243" t="n">
        <v>0</v>
      </c>
      <c r="H56" s="244" t="n">
        <v>0</v>
      </c>
      <c r="I56" s="244" t="n">
        <v>0</v>
      </c>
      <c r="J56" s="244" t="n">
        <v>0</v>
      </c>
      <c r="K56" s="243" t="n">
        <v>0</v>
      </c>
    </row>
    <row r="57" customFormat="false" ht="15" hidden="false" customHeight="false" outlineLevel="0" collapsed="false">
      <c r="A57" s="242" t="s">
        <v>836</v>
      </c>
      <c r="B57" s="242" t="s">
        <v>837</v>
      </c>
      <c r="C57" s="241" t="s">
        <v>863</v>
      </c>
      <c r="D57" s="244" t="n">
        <v>0</v>
      </c>
      <c r="E57" s="244" t="n">
        <v>0</v>
      </c>
      <c r="F57" s="244" t="n">
        <v>0</v>
      </c>
      <c r="G57" s="243" t="n">
        <v>0</v>
      </c>
      <c r="H57" s="244" t="n">
        <v>0</v>
      </c>
      <c r="I57" s="244" t="n">
        <v>0</v>
      </c>
      <c r="J57" s="244" t="n">
        <v>0</v>
      </c>
      <c r="K57" s="243" t="n">
        <v>0</v>
      </c>
    </row>
    <row r="58" customFormat="false" ht="15" hidden="false" customHeight="false" outlineLevel="0" collapsed="false">
      <c r="A58" s="242" t="s">
        <v>839</v>
      </c>
      <c r="B58" s="242" t="s">
        <v>840</v>
      </c>
      <c r="C58" s="241" t="s">
        <v>864</v>
      </c>
      <c r="D58" s="243" t="n">
        <v>7869.46</v>
      </c>
      <c r="E58" s="244" t="n">
        <v>0</v>
      </c>
      <c r="F58" s="243" t="n">
        <v>7869.46</v>
      </c>
      <c r="G58" s="243" t="n">
        <v>7227.41</v>
      </c>
      <c r="H58" s="243" t="n">
        <v>7869.46</v>
      </c>
      <c r="I58" s="244" t="n">
        <v>0</v>
      </c>
      <c r="J58" s="243" t="n">
        <v>7869.46</v>
      </c>
      <c r="K58" s="243" t="n">
        <v>7227</v>
      </c>
    </row>
    <row r="59" customFormat="false" ht="15" hidden="false" customHeight="false" outlineLevel="0" collapsed="false">
      <c r="A59" s="242" t="s">
        <v>603</v>
      </c>
      <c r="B59" s="242" t="s">
        <v>842</v>
      </c>
      <c r="C59" s="241" t="s">
        <v>865</v>
      </c>
      <c r="D59" s="244" t="n">
        <v>0</v>
      </c>
      <c r="E59" s="244" t="n">
        <v>0</v>
      </c>
      <c r="F59" s="244" t="n">
        <v>0</v>
      </c>
      <c r="G59" s="243" t="n">
        <v>0</v>
      </c>
      <c r="H59" s="244" t="n">
        <v>0</v>
      </c>
      <c r="I59" s="244" t="n">
        <v>0</v>
      </c>
      <c r="J59" s="244" t="n">
        <v>0</v>
      </c>
      <c r="K59" s="243" t="n">
        <v>0</v>
      </c>
    </row>
    <row r="60" customFormat="false" ht="15" hidden="false" customHeight="false" outlineLevel="0" collapsed="false">
      <c r="A60" s="242" t="s">
        <v>606</v>
      </c>
      <c r="B60" s="242" t="s">
        <v>844</v>
      </c>
      <c r="C60" s="241" t="s">
        <v>866</v>
      </c>
      <c r="D60" s="244" t="n">
        <v>0</v>
      </c>
      <c r="E60" s="244" t="n">
        <v>0</v>
      </c>
      <c r="F60" s="244" t="n">
        <v>0</v>
      </c>
      <c r="G60" s="243" t="n">
        <v>0</v>
      </c>
      <c r="H60" s="244" t="n">
        <v>0</v>
      </c>
      <c r="I60" s="244" t="n">
        <v>0</v>
      </c>
      <c r="J60" s="244" t="n">
        <v>0</v>
      </c>
      <c r="K60" s="243" t="n">
        <v>0</v>
      </c>
    </row>
    <row r="61" customFormat="false" ht="15" hidden="false" customHeight="false" outlineLevel="0" collapsed="false">
      <c r="A61" s="242" t="s">
        <v>609</v>
      </c>
      <c r="B61" s="242" t="s">
        <v>846</v>
      </c>
      <c r="C61" s="241" t="s">
        <v>867</v>
      </c>
      <c r="D61" s="244" t="n">
        <v>0</v>
      </c>
      <c r="E61" s="244" t="n">
        <v>0</v>
      </c>
      <c r="F61" s="244" t="n">
        <v>0</v>
      </c>
      <c r="G61" s="243" t="n">
        <v>0</v>
      </c>
      <c r="H61" s="244" t="n">
        <v>0</v>
      </c>
      <c r="I61" s="244" t="n">
        <v>0</v>
      </c>
      <c r="J61" s="244" t="n">
        <v>0</v>
      </c>
      <c r="K61" s="243" t="n">
        <v>0</v>
      </c>
    </row>
    <row r="62" customFormat="false" ht="15" hidden="false" customHeight="false" outlineLevel="0" collapsed="false">
      <c r="A62" s="242" t="s">
        <v>748</v>
      </c>
      <c r="B62" s="242" t="s">
        <v>868</v>
      </c>
      <c r="C62" s="241" t="s">
        <v>869</v>
      </c>
      <c r="D62" s="243" t="n">
        <v>0</v>
      </c>
      <c r="E62" s="244" t="n">
        <v>0</v>
      </c>
      <c r="F62" s="243" t="n">
        <v>0</v>
      </c>
      <c r="G62" s="243" t="n">
        <v>0</v>
      </c>
      <c r="H62" s="243" t="n">
        <v>0</v>
      </c>
      <c r="I62" s="244" t="n">
        <v>0</v>
      </c>
      <c r="J62" s="243" t="n">
        <v>0</v>
      </c>
      <c r="K62" s="243" t="n">
        <v>0</v>
      </c>
    </row>
    <row r="63" customFormat="false" ht="15" hidden="false" customHeight="false" outlineLevel="0" collapsed="false">
      <c r="A63" s="242" t="s">
        <v>751</v>
      </c>
      <c r="B63" s="242" t="s">
        <v>870</v>
      </c>
      <c r="C63" s="241" t="s">
        <v>871</v>
      </c>
      <c r="D63" s="243" t="n">
        <v>0</v>
      </c>
      <c r="E63" s="244" t="n">
        <v>0</v>
      </c>
      <c r="F63" s="243" t="n">
        <v>0</v>
      </c>
      <c r="G63" s="243" t="n">
        <v>0</v>
      </c>
      <c r="H63" s="243" t="n">
        <v>0</v>
      </c>
      <c r="I63" s="244" t="n">
        <v>0</v>
      </c>
      <c r="J63" s="243" t="n">
        <v>0</v>
      </c>
      <c r="K63" s="243" t="n">
        <v>0</v>
      </c>
    </row>
    <row r="64" customFormat="false" ht="15" hidden="false" customHeight="false" outlineLevel="0" collapsed="false">
      <c r="A64" s="242" t="s">
        <v>754</v>
      </c>
      <c r="B64" s="242" t="s">
        <v>872</v>
      </c>
      <c r="C64" s="241" t="s">
        <v>873</v>
      </c>
      <c r="D64" s="243" t="n">
        <v>0</v>
      </c>
      <c r="E64" s="244" t="n">
        <v>0</v>
      </c>
      <c r="F64" s="243" t="n">
        <v>0</v>
      </c>
      <c r="G64" s="243" t="n">
        <v>0</v>
      </c>
      <c r="H64" s="243" t="n">
        <v>0</v>
      </c>
      <c r="I64" s="244" t="n">
        <v>0</v>
      </c>
      <c r="J64" s="243" t="n">
        <v>0</v>
      </c>
      <c r="K64" s="243" t="n">
        <v>0</v>
      </c>
    </row>
    <row r="65" customFormat="false" ht="15" hidden="false" customHeight="false" outlineLevel="0" collapsed="false">
      <c r="A65" s="242" t="s">
        <v>775</v>
      </c>
      <c r="B65" s="242" t="s">
        <v>850</v>
      </c>
      <c r="C65" s="241" t="s">
        <v>874</v>
      </c>
      <c r="D65" s="244" t="n">
        <v>0</v>
      </c>
      <c r="E65" s="244" t="n">
        <v>0</v>
      </c>
      <c r="F65" s="244" t="n">
        <v>0</v>
      </c>
      <c r="G65" s="243" t="n">
        <v>0</v>
      </c>
      <c r="H65" s="244" t="n">
        <v>0</v>
      </c>
      <c r="I65" s="244" t="n">
        <v>0</v>
      </c>
      <c r="J65" s="244" t="n">
        <v>0</v>
      </c>
      <c r="K65" s="243" t="n">
        <v>0</v>
      </c>
    </row>
    <row r="66" customFormat="false" ht="15" hidden="false" customHeight="false" outlineLevel="0" collapsed="false">
      <c r="A66" s="242" t="s">
        <v>778</v>
      </c>
      <c r="B66" s="242" t="s">
        <v>875</v>
      </c>
      <c r="C66" s="241" t="s">
        <v>876</v>
      </c>
      <c r="D66" s="243" t="n">
        <v>0</v>
      </c>
      <c r="E66" s="244" t="n">
        <v>0</v>
      </c>
      <c r="F66" s="243" t="n">
        <v>0</v>
      </c>
      <c r="G66" s="243" t="n">
        <v>0</v>
      </c>
      <c r="H66" s="243" t="n">
        <v>0</v>
      </c>
      <c r="I66" s="244" t="n">
        <v>0</v>
      </c>
      <c r="J66" s="243" t="n">
        <v>0</v>
      </c>
      <c r="K66" s="243" t="n">
        <v>0</v>
      </c>
    </row>
    <row r="67" customFormat="false" ht="15" hidden="false" customHeight="false" outlineLevel="0" collapsed="false">
      <c r="A67" s="242" t="s">
        <v>877</v>
      </c>
      <c r="B67" s="242" t="s">
        <v>878</v>
      </c>
      <c r="C67" s="241" t="s">
        <v>879</v>
      </c>
      <c r="D67" s="244" t="n">
        <v>0</v>
      </c>
      <c r="E67" s="244" t="n">
        <v>0</v>
      </c>
      <c r="F67" s="244" t="n">
        <v>0</v>
      </c>
      <c r="G67" s="243" t="n">
        <v>0</v>
      </c>
      <c r="H67" s="244" t="n">
        <v>0</v>
      </c>
      <c r="I67" s="244" t="n">
        <v>0</v>
      </c>
      <c r="J67" s="244" t="n">
        <v>0</v>
      </c>
      <c r="K67" s="243" t="n">
        <v>0</v>
      </c>
    </row>
    <row r="68" customFormat="false" ht="15" hidden="false" customHeight="false" outlineLevel="0" collapsed="false">
      <c r="A68" s="242" t="s">
        <v>880</v>
      </c>
      <c r="B68" s="242" t="s">
        <v>881</v>
      </c>
      <c r="C68" s="241" t="s">
        <v>882</v>
      </c>
      <c r="D68" s="244" t="n">
        <v>0</v>
      </c>
      <c r="E68" s="244" t="n">
        <v>0</v>
      </c>
      <c r="F68" s="244" t="n">
        <v>0</v>
      </c>
      <c r="G68" s="243" t="n">
        <v>0</v>
      </c>
      <c r="H68" s="244" t="n">
        <v>0</v>
      </c>
      <c r="I68" s="244" t="n">
        <v>0</v>
      </c>
      <c r="J68" s="244" t="n">
        <v>0</v>
      </c>
      <c r="K68" s="243" t="n">
        <v>0</v>
      </c>
    </row>
    <row r="69" customFormat="false" ht="15" hidden="false" customHeight="false" outlineLevel="0" collapsed="false">
      <c r="A69" s="249" t="s">
        <v>603</v>
      </c>
      <c r="B69" s="249" t="s">
        <v>883</v>
      </c>
      <c r="C69" s="250" t="s">
        <v>884</v>
      </c>
      <c r="D69" s="251" t="n">
        <v>0</v>
      </c>
      <c r="E69" s="251" t="n">
        <v>0</v>
      </c>
      <c r="F69" s="251" t="n">
        <v>0</v>
      </c>
      <c r="G69" s="252" t="n">
        <v>0</v>
      </c>
      <c r="H69" s="251" t="n">
        <v>0</v>
      </c>
      <c r="I69" s="251" t="n">
        <v>0</v>
      </c>
      <c r="J69" s="251" t="n">
        <v>0</v>
      </c>
      <c r="K69" s="252" t="n">
        <v>0</v>
      </c>
    </row>
    <row r="70" customFormat="false" ht="15" hidden="false" customHeight="false" outlineLevel="0" collapsed="false">
      <c r="A70" s="249" t="s">
        <v>606</v>
      </c>
      <c r="B70" s="249" t="s">
        <v>885</v>
      </c>
      <c r="C70" s="250" t="s">
        <v>886</v>
      </c>
      <c r="D70" s="251" t="n">
        <v>0</v>
      </c>
      <c r="E70" s="251" t="n">
        <v>0</v>
      </c>
      <c r="F70" s="251" t="n">
        <v>0</v>
      </c>
      <c r="G70" s="252" t="n">
        <v>0</v>
      </c>
      <c r="H70" s="251" t="n">
        <v>0</v>
      </c>
      <c r="I70" s="251" t="n">
        <v>0</v>
      </c>
      <c r="J70" s="251" t="n">
        <v>0</v>
      </c>
      <c r="K70" s="252" t="n">
        <v>0</v>
      </c>
    </row>
    <row r="71" customFormat="false" ht="15" hidden="false" customHeight="false" outlineLevel="0" collapsed="false">
      <c r="A71" s="249" t="s">
        <v>609</v>
      </c>
      <c r="B71" s="249" t="s">
        <v>887</v>
      </c>
      <c r="C71" s="250" t="s">
        <v>888</v>
      </c>
      <c r="D71" s="251" t="n">
        <v>0</v>
      </c>
      <c r="E71" s="251" t="n">
        <v>0</v>
      </c>
      <c r="F71" s="251" t="n">
        <v>0</v>
      </c>
      <c r="G71" s="252" t="n">
        <v>0</v>
      </c>
      <c r="H71" s="251" t="n">
        <v>0</v>
      </c>
      <c r="I71" s="251" t="n">
        <v>0</v>
      </c>
      <c r="J71" s="251" t="n">
        <v>0</v>
      </c>
      <c r="K71" s="252" t="n">
        <v>0</v>
      </c>
    </row>
    <row r="72" customFormat="false" ht="15" hidden="false" customHeight="false" outlineLevel="0" collapsed="false">
      <c r="A72" s="249" t="s">
        <v>889</v>
      </c>
      <c r="B72" s="249" t="s">
        <v>890</v>
      </c>
      <c r="C72" s="250" t="s">
        <v>891</v>
      </c>
      <c r="D72" s="252" t="n">
        <v>3843.83</v>
      </c>
      <c r="E72" s="251" t="n">
        <v>0</v>
      </c>
      <c r="F72" s="252" t="n">
        <v>3843.83</v>
      </c>
      <c r="G72" s="252" t="n">
        <v>161.93</v>
      </c>
      <c r="H72" s="252" t="n">
        <v>3843.83</v>
      </c>
      <c r="I72" s="251" t="n">
        <v>0</v>
      </c>
      <c r="J72" s="252" t="n">
        <v>3843.83</v>
      </c>
      <c r="K72" s="252" t="n">
        <v>162</v>
      </c>
    </row>
    <row r="73" customFormat="false" ht="15" hidden="false" customHeight="false" outlineLevel="0" collapsed="false">
      <c r="A73" s="249" t="s">
        <v>892</v>
      </c>
      <c r="B73" s="249" t="s">
        <v>893</v>
      </c>
      <c r="C73" s="250" t="s">
        <v>894</v>
      </c>
      <c r="D73" s="252" t="n">
        <v>479.3</v>
      </c>
      <c r="E73" s="251" t="n">
        <v>0</v>
      </c>
      <c r="F73" s="252" t="n">
        <v>479.3</v>
      </c>
      <c r="G73" s="252" t="n">
        <v>86.62</v>
      </c>
      <c r="H73" s="252" t="n">
        <v>479.3</v>
      </c>
      <c r="I73" s="251" t="n">
        <v>0</v>
      </c>
      <c r="J73" s="252" t="n">
        <v>479.3</v>
      </c>
      <c r="K73" s="252" t="n">
        <v>87</v>
      </c>
    </row>
    <row r="74" customFormat="false" ht="15" hidden="false" customHeight="false" outlineLevel="0" collapsed="false">
      <c r="A74" s="249" t="s">
        <v>603</v>
      </c>
      <c r="B74" s="249" t="s">
        <v>895</v>
      </c>
      <c r="C74" s="250" t="s">
        <v>896</v>
      </c>
      <c r="D74" s="252" t="n">
        <v>3364.53</v>
      </c>
      <c r="E74" s="251" t="n">
        <v>0</v>
      </c>
      <c r="F74" s="252" t="n">
        <v>3364.53</v>
      </c>
      <c r="G74" s="252" t="n">
        <v>75.31</v>
      </c>
      <c r="H74" s="252" t="n">
        <v>3364.53</v>
      </c>
      <c r="I74" s="251" t="n">
        <v>0</v>
      </c>
      <c r="J74" s="252" t="n">
        <v>3364.53</v>
      </c>
      <c r="K74" s="252" t="n">
        <v>75</v>
      </c>
    </row>
    <row r="75" customFormat="false" ht="15" hidden="false" customHeight="false" outlineLevel="0" collapsed="false">
      <c r="A75" s="249" t="s">
        <v>591</v>
      </c>
      <c r="B75" s="249" t="s">
        <v>897</v>
      </c>
      <c r="C75" s="250" t="s">
        <v>898</v>
      </c>
      <c r="D75" s="252" t="n">
        <v>0</v>
      </c>
      <c r="E75" s="251" t="n">
        <v>0</v>
      </c>
      <c r="F75" s="252" t="n">
        <v>0</v>
      </c>
      <c r="G75" s="252" t="n">
        <v>38.96</v>
      </c>
      <c r="H75" s="252" t="n">
        <v>0</v>
      </c>
      <c r="I75" s="251" t="n">
        <v>0</v>
      </c>
      <c r="J75" s="252" t="n">
        <v>0</v>
      </c>
      <c r="K75" s="252" t="n">
        <v>39</v>
      </c>
    </row>
    <row r="76" customFormat="false" ht="15" hidden="false" customHeight="false" outlineLevel="0" collapsed="false">
      <c r="A76" s="249" t="s">
        <v>899</v>
      </c>
      <c r="B76" s="249" t="s">
        <v>900</v>
      </c>
      <c r="C76" s="250" t="s">
        <v>901</v>
      </c>
      <c r="D76" s="251" t="n">
        <v>0</v>
      </c>
      <c r="E76" s="251" t="n">
        <v>0</v>
      </c>
      <c r="F76" s="251" t="n">
        <v>0</v>
      </c>
      <c r="G76" s="252" t="n">
        <v>0</v>
      </c>
      <c r="H76" s="251" t="n">
        <v>0</v>
      </c>
      <c r="I76" s="251" t="n">
        <v>0</v>
      </c>
      <c r="J76" s="251" t="n">
        <v>0</v>
      </c>
      <c r="K76" s="252" t="n">
        <v>0</v>
      </c>
    </row>
    <row r="77" customFormat="false" ht="15" hidden="false" customHeight="false" outlineLevel="0" collapsed="false">
      <c r="A77" s="249" t="s">
        <v>603</v>
      </c>
      <c r="B77" s="249" t="s">
        <v>902</v>
      </c>
      <c r="C77" s="250" t="s">
        <v>903</v>
      </c>
      <c r="D77" s="252" t="n">
        <v>0</v>
      </c>
      <c r="E77" s="251" t="n">
        <v>0</v>
      </c>
      <c r="F77" s="252" t="n">
        <v>0</v>
      </c>
      <c r="G77" s="252" t="n">
        <v>38.96</v>
      </c>
      <c r="H77" s="252" t="n">
        <v>0</v>
      </c>
      <c r="I77" s="251" t="n">
        <v>0</v>
      </c>
      <c r="J77" s="252" t="n">
        <v>0</v>
      </c>
      <c r="K77" s="252" t="n">
        <v>39</v>
      </c>
    </row>
    <row r="78" customFormat="false" ht="15" hidden="false" customHeight="false" outlineLevel="0" collapsed="false">
      <c r="A78" s="249" t="s">
        <v>606</v>
      </c>
      <c r="B78" s="249" t="s">
        <v>904</v>
      </c>
      <c r="C78" s="250" t="s">
        <v>905</v>
      </c>
      <c r="D78" s="251" t="n">
        <v>0</v>
      </c>
      <c r="E78" s="251" t="n">
        <v>0</v>
      </c>
      <c r="F78" s="251" t="n">
        <v>0</v>
      </c>
      <c r="G78" s="252" t="n">
        <v>0</v>
      </c>
      <c r="H78" s="251" t="n">
        <v>0</v>
      </c>
      <c r="I78" s="251" t="n">
        <v>0</v>
      </c>
      <c r="J78" s="251" t="n">
        <v>0</v>
      </c>
      <c r="K78" s="252" t="n">
        <v>0</v>
      </c>
    </row>
    <row r="79" customFormat="false" ht="15" hidden="false" customHeight="false" outlineLevel="0" collapsed="false">
      <c r="A79" s="249" t="s">
        <v>609</v>
      </c>
      <c r="B79" s="249" t="s">
        <v>906</v>
      </c>
      <c r="C79" s="250" t="s">
        <v>907</v>
      </c>
      <c r="D79" s="251" t="n">
        <v>0</v>
      </c>
      <c r="E79" s="251" t="n">
        <v>0</v>
      </c>
      <c r="F79" s="251" t="n">
        <v>0</v>
      </c>
      <c r="G79" s="252" t="n">
        <v>0</v>
      </c>
      <c r="H79" s="251" t="n">
        <v>0</v>
      </c>
      <c r="I79" s="251" t="n">
        <v>0</v>
      </c>
      <c r="J79" s="251" t="n">
        <v>0</v>
      </c>
      <c r="K79" s="252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51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2" width="28.8877551020408"/>
    <col collapsed="false" hidden="false" max="4" min="2" style="22" width="11.0714285714286"/>
    <col collapsed="false" hidden="false" max="5" min="5" style="22" width="12.4183673469388"/>
    <col collapsed="false" hidden="false" max="10" min="6" style="22" width="11.0714285714286"/>
    <col collapsed="false" hidden="false" max="1025" min="11" style="22" width="9.04591836734694"/>
  </cols>
  <sheetData>
    <row r="1" customFormat="false" ht="15" hidden="false" customHeight="false" outlineLevel="0" collapsed="false">
      <c r="A1" s="57" t="s">
        <v>69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</row>
    <row r="2" customFormat="false" ht="15" hidden="false" customHeight="false" outlineLevel="0" collapsed="false">
      <c r="A2" s="58" t="s">
        <v>45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customFormat="false" ht="16.5" hidden="false" customHeight="true" outlineLevel="0" collapsed="false">
      <c r="A3" s="48" t="s">
        <v>70</v>
      </c>
      <c r="B3" s="45" t="s">
        <v>39</v>
      </c>
      <c r="C3" s="45"/>
      <c r="D3" s="45"/>
      <c r="E3" s="45"/>
      <c r="F3" s="45"/>
      <c r="G3" s="45"/>
      <c r="H3" s="45"/>
      <c r="I3" s="45"/>
      <c r="J3" s="45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</row>
    <row r="4" customFormat="false" ht="62.25" hidden="false" customHeight="true" outlineLevel="0" collapsed="false">
      <c r="A4" s="48"/>
      <c r="B4" s="48" t="s">
        <v>71</v>
      </c>
      <c r="C4" s="48" t="s">
        <v>72</v>
      </c>
      <c r="D4" s="48" t="s">
        <v>73</v>
      </c>
      <c r="E4" s="48" t="s">
        <v>74</v>
      </c>
      <c r="F4" s="48" t="s">
        <v>75</v>
      </c>
      <c r="G4" s="48" t="s">
        <v>76</v>
      </c>
      <c r="H4" s="48" t="s">
        <v>77</v>
      </c>
      <c r="I4" s="48" t="s">
        <v>78</v>
      </c>
      <c r="J4" s="48" t="s">
        <v>54</v>
      </c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</row>
    <row r="5" customFormat="false" ht="15" hidden="false" customHeight="true" outlineLevel="0" collapsed="false">
      <c r="A5" s="60" t="s">
        <v>55</v>
      </c>
      <c r="B5" s="49"/>
      <c r="C5" s="49"/>
      <c r="D5" s="49"/>
      <c r="E5" s="49"/>
      <c r="F5" s="49"/>
      <c r="G5" s="49"/>
      <c r="H5" s="49"/>
      <c r="I5" s="49"/>
      <c r="J5" s="30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0"/>
      <c r="AA5" s="0"/>
      <c r="AB5" s="0"/>
      <c r="AC5" s="0"/>
      <c r="AD5" s="0"/>
      <c r="AE5" s="0"/>
      <c r="AF5" s="0"/>
      <c r="AG5" s="0"/>
    </row>
    <row r="6" customFormat="false" ht="15" hidden="false" customHeight="false" outlineLevel="0" collapsed="false">
      <c r="A6" s="61" t="s">
        <v>56</v>
      </c>
      <c r="B6" s="20" t="n">
        <f aca="false">SUMIF(HK!A:A,"031*",HK!C:C)-SUMIF(HK!A:A,"031*",HK!D:D)</f>
        <v>0</v>
      </c>
      <c r="C6" s="20" t="n">
        <f aca="false">SUMIF(HK!A:A,"021*",HK!C:C)-SUMIF(HK!A:A,"021*",HK!D:D)</f>
        <v>0</v>
      </c>
      <c r="D6" s="20" t="n">
        <f aca="false">SUMIF(HK!A:A,"022*",HK!C:C)-SUMIF(HK!A:A,"022*",HK!D:D)</f>
        <v>0</v>
      </c>
      <c r="E6" s="20" t="n">
        <f aca="false">SUMIF(HK!A:A,"025*",HK!C:C)-SUMIF(HK!A:A,"025*",HK!D:D)</f>
        <v>0</v>
      </c>
      <c r="F6" s="20" t="n">
        <f aca="false">SUMIF(HK!A:A,"026*",HK!C:C)-SUMIF(HK!A:A,"026*",HK!D:D)</f>
        <v>0</v>
      </c>
      <c r="G6" s="20" t="n">
        <f aca="false">SUMIF(HK!A:A,"029*",HK!C:C)-SUMIF(HK!A:A,"029*",HK!D:D)</f>
        <v>0</v>
      </c>
      <c r="H6" s="20" t="n">
        <f aca="false">SUMIF(HK!A:A,"042*",HK!C:C)-SUMIF(HK!A:A,"042*",HK!D:D)</f>
        <v>0</v>
      </c>
      <c r="I6" s="20" t="n">
        <f aca="false">SUMIF(HK!A:A,"052*",HK!C:C)-SUMIF(HK!A:A,"052*",HK!D:D)</f>
        <v>0</v>
      </c>
      <c r="J6" s="21" t="n">
        <f aca="false">SUM(B6:I6)</f>
        <v>0</v>
      </c>
      <c r="K6" s="0"/>
      <c r="L6" s="23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15" hidden="false" customHeight="true" outlineLevel="0" collapsed="false">
      <c r="A7" s="62" t="s">
        <v>57</v>
      </c>
      <c r="B7" s="24"/>
      <c r="C7" s="24"/>
      <c r="D7" s="24"/>
      <c r="E7" s="24"/>
      <c r="F7" s="25"/>
      <c r="G7" s="24"/>
      <c r="H7" s="24"/>
      <c r="I7" s="24"/>
      <c r="J7" s="21" t="n">
        <f aca="false">SUM(B7:I7)</f>
        <v>0</v>
      </c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</row>
    <row r="8" customFormat="false" ht="15" hidden="false" customHeight="true" outlineLevel="0" collapsed="false">
      <c r="A8" s="62" t="s">
        <v>58</v>
      </c>
      <c r="B8" s="24"/>
      <c r="C8" s="24"/>
      <c r="D8" s="24"/>
      <c r="E8" s="24"/>
      <c r="F8" s="25"/>
      <c r="G8" s="24"/>
      <c r="H8" s="24"/>
      <c r="I8" s="24"/>
      <c r="J8" s="21" t="n">
        <f aca="false">SUM(B8:I8)</f>
        <v>0</v>
      </c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5" hidden="false" customHeight="true" outlineLevel="0" collapsed="false">
      <c r="A9" s="62" t="s">
        <v>59</v>
      </c>
      <c r="B9" s="24"/>
      <c r="C9" s="24"/>
      <c r="D9" s="24"/>
      <c r="E9" s="24"/>
      <c r="F9" s="25"/>
      <c r="G9" s="24"/>
      <c r="H9" s="24"/>
      <c r="I9" s="24"/>
      <c r="J9" s="21" t="n">
        <f aca="false">SUM(B9:I9)</f>
        <v>0</v>
      </c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</row>
    <row r="10" customFormat="false" ht="15" hidden="false" customHeight="false" outlineLevel="0" collapsed="false">
      <c r="A10" s="63" t="s">
        <v>60</v>
      </c>
      <c r="B10" s="20" t="n">
        <f aca="false">SUMIF(HK!A:A,"031*",HK!K:K)-SUMIF(HK!A:A,"031*",HK!L:L)</f>
        <v>0</v>
      </c>
      <c r="C10" s="20" t="n">
        <f aca="false">SUMIF(HK!A:A,"021*",HK!K:K)-SUMIF(HK!A:A,"021*",HK!L:L)</f>
        <v>0</v>
      </c>
      <c r="D10" s="20" t="n">
        <f aca="false">SUMIF(HK!A:A,"022*",HK!K:K)-SUMIF(HK!A:A,"022*",HK!L:L)</f>
        <v>0</v>
      </c>
      <c r="E10" s="20" t="n">
        <f aca="false">SUMIF(HK!A:A,"025*",HK!K:K)-SUMIF(HK!A:A,"025*",HK!L:L)</f>
        <v>0</v>
      </c>
      <c r="F10" s="20" t="n">
        <f aca="false">SUMIF(HK!A:A,"026*",HK!K:K)-SUMIF(HK!A:A,"026*",HK!L:L)</f>
        <v>0</v>
      </c>
      <c r="G10" s="20" t="n">
        <f aca="false">SUMIF(HK!A:A,"029*",HK!K:K)-SUMIF(HK!A:A,"029*",HK!L:L)</f>
        <v>0</v>
      </c>
      <c r="H10" s="20" t="n">
        <f aca="false">SUMIF(HK!A:A,"042*",HK!K:K)-SUMIF(HK!A:A,"042*",HK!L:L)</f>
        <v>0</v>
      </c>
      <c r="I10" s="20" t="n">
        <f aca="false">SUMIF(HK!A:A,"052*",HK!K:K)-SUMIF(HK!A:A,"052*",HK!L:L)</f>
        <v>0</v>
      </c>
      <c r="J10" s="27" t="n">
        <f aca="false">J6+J7-J8+J9</f>
        <v>0</v>
      </c>
      <c r="K10" s="0"/>
      <c r="L10" s="23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5" hidden="false" customHeight="true" outlineLevel="0" collapsed="false">
      <c r="A11" s="64" t="s">
        <v>61</v>
      </c>
      <c r="B11" s="28"/>
      <c r="C11" s="28"/>
      <c r="D11" s="28"/>
      <c r="E11" s="28"/>
      <c r="F11" s="28"/>
      <c r="G11" s="28"/>
      <c r="H11" s="28"/>
      <c r="I11" s="28"/>
      <c r="J11" s="3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</row>
    <row r="12" customFormat="false" ht="15" hidden="false" customHeight="false" outlineLevel="0" collapsed="false">
      <c r="A12" s="61" t="s">
        <v>62</v>
      </c>
      <c r="B12" s="24"/>
      <c r="C12" s="20" t="n">
        <f aca="false">SUMIF(HK!A:A,"081*",HK!D:D)-SUMIF(HK!A:A,"081*",HK!C:C)</f>
        <v>0</v>
      </c>
      <c r="D12" s="20" t="n">
        <f aca="false">SUMIF(HK!A:A,"082*",HK!D:D)-SUMIF(HK!A:A,"082*",HK!C:C)</f>
        <v>0</v>
      </c>
      <c r="E12" s="20" t="n">
        <f aca="false">SUMIF(HK!A:A,"085*",HK!D:D)-SUMIF(HK!A:A,"085*",HK!C:C)</f>
        <v>0</v>
      </c>
      <c r="F12" s="20" t="n">
        <f aca="false">SUMIF(HK!A:A,"086*",HK!D:D)-SUMIF(HK!A:A,"086*",HK!C:C)</f>
        <v>0</v>
      </c>
      <c r="G12" s="20" t="n">
        <f aca="false">SUMIF(HK!A:A,"089*",HK!D:D)-SUMIF(HK!A:A,"089*",HK!C:C)</f>
        <v>0</v>
      </c>
      <c r="H12" s="24"/>
      <c r="I12" s="24"/>
      <c r="J12" s="21" t="n">
        <f aca="false">SUM(B12:I12)</f>
        <v>0</v>
      </c>
      <c r="K12" s="0"/>
      <c r="L12" s="23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</row>
    <row r="13" customFormat="false" ht="15" hidden="false" customHeight="true" outlineLevel="0" collapsed="false">
      <c r="A13" s="62" t="s">
        <v>57</v>
      </c>
      <c r="B13" s="24"/>
      <c r="C13" s="24"/>
      <c r="D13" s="24"/>
      <c r="E13" s="24"/>
      <c r="F13" s="24"/>
      <c r="G13" s="24"/>
      <c r="H13" s="24"/>
      <c r="I13" s="24"/>
      <c r="J13" s="21" t="n">
        <f aca="false">SUM(B13:I13)</f>
        <v>0</v>
      </c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</row>
    <row r="14" customFormat="false" ht="15" hidden="false" customHeight="true" outlineLevel="0" collapsed="false">
      <c r="A14" s="62" t="s">
        <v>58</v>
      </c>
      <c r="B14" s="24"/>
      <c r="C14" s="24"/>
      <c r="D14" s="24"/>
      <c r="E14" s="24"/>
      <c r="F14" s="24"/>
      <c r="G14" s="24"/>
      <c r="H14" s="24"/>
      <c r="I14" s="24"/>
      <c r="J14" s="21" t="n">
        <f aca="false">SUM(B14:I14)</f>
        <v>0</v>
      </c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15" hidden="false" customHeight="true" outlineLevel="0" collapsed="false">
      <c r="A15" s="64" t="s">
        <v>59</v>
      </c>
      <c r="B15" s="34"/>
      <c r="C15" s="24"/>
      <c r="D15" s="24"/>
      <c r="E15" s="24"/>
      <c r="F15" s="24"/>
      <c r="G15" s="24"/>
      <c r="H15" s="34"/>
      <c r="I15" s="25"/>
      <c r="J15" s="25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</row>
    <row r="16" customFormat="false" ht="15" hidden="false" customHeight="false" outlineLevel="0" collapsed="false">
      <c r="A16" s="65" t="s">
        <v>60</v>
      </c>
      <c r="B16" s="36"/>
      <c r="C16" s="20" t="n">
        <f aca="false">SUMIF(HK!A:A,"081*",HK!L:L)-SUMIF(HK!A:A,"081*",HK!K:K)</f>
        <v>0</v>
      </c>
      <c r="D16" s="20" t="n">
        <f aca="false">SUMIF(HK!A:A,"082*",HK!L:L)-SUMIF(HK!A:A,"082*",HK!K:K)</f>
        <v>0</v>
      </c>
      <c r="E16" s="20" t="n">
        <f aca="false">SUMIF(HK!A:A,"085*",HK!L:L)-SUMIF(HK!A:A,"085*",HK!K:K)</f>
        <v>0</v>
      </c>
      <c r="F16" s="20" t="n">
        <f aca="false">SUMIF(HK!A:A,"086*",HK!L:L)-SUMIF(HK!A:A,"086*",HK!K:K)</f>
        <v>0</v>
      </c>
      <c r="G16" s="20" t="n">
        <f aca="false">SUMIF(HK!A:A,"089*",HK!L:L)-SUMIF(HK!A:A,"089*",HK!K:K)</f>
        <v>0</v>
      </c>
      <c r="H16" s="36"/>
      <c r="I16" s="36"/>
      <c r="J16" s="27" t="n">
        <f aca="false">J12+J13-J14</f>
        <v>0</v>
      </c>
      <c r="K16" s="0"/>
      <c r="L16" s="23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</row>
    <row r="17" customFormat="false" ht="15" hidden="false" customHeight="true" outlineLevel="0" collapsed="false">
      <c r="A17" s="60" t="s">
        <v>63</v>
      </c>
      <c r="B17" s="28"/>
      <c r="C17" s="28"/>
      <c r="D17" s="28"/>
      <c r="E17" s="28"/>
      <c r="F17" s="28"/>
      <c r="G17" s="28"/>
      <c r="H17" s="28"/>
      <c r="I17" s="28"/>
      <c r="J17" s="3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</row>
    <row r="18" customFormat="false" ht="15" hidden="false" customHeight="false" outlineLevel="0" collapsed="false">
      <c r="A18" s="61" t="s">
        <v>62</v>
      </c>
      <c r="B18" s="24"/>
      <c r="C18" s="20"/>
      <c r="D18" s="20"/>
      <c r="E18" s="20"/>
      <c r="F18" s="20"/>
      <c r="G18" s="20"/>
      <c r="H18" s="20" t="n">
        <f aca="false">SUMIF(HK!A:A,"094*",HK!D:D)-SUMIF(HK!A:A,"094*",HK!C:C)</f>
        <v>0</v>
      </c>
      <c r="I18" s="20" t="n">
        <f aca="false">SUMIF(SUAM!C:C,"019",SUAM!E:E)</f>
        <v>0</v>
      </c>
      <c r="J18" s="21" t="n">
        <f aca="false">SUM(B18:I18)</f>
        <v>0</v>
      </c>
      <c r="K18" s="0"/>
      <c r="L18" s="23"/>
      <c r="M18" s="23"/>
      <c r="N18" s="39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</row>
    <row r="19" customFormat="false" ht="15" hidden="false" customHeight="true" outlineLevel="0" collapsed="false">
      <c r="A19" s="62" t="s">
        <v>57</v>
      </c>
      <c r="B19" s="24"/>
      <c r="C19" s="24"/>
      <c r="D19" s="24"/>
      <c r="E19" s="24"/>
      <c r="F19" s="24"/>
      <c r="G19" s="24"/>
      <c r="H19" s="24"/>
      <c r="I19" s="24"/>
      <c r="J19" s="21" t="n">
        <f aca="false">SUM(B19:I19)</f>
        <v>0</v>
      </c>
      <c r="K19" s="0"/>
      <c r="L19" s="0"/>
      <c r="M19" s="0"/>
      <c r="N19" s="39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</row>
    <row r="20" customFormat="false" ht="15" hidden="false" customHeight="true" outlineLevel="0" collapsed="false">
      <c r="A20" s="62" t="s">
        <v>58</v>
      </c>
      <c r="B20" s="24"/>
      <c r="C20" s="24"/>
      <c r="D20" s="24"/>
      <c r="E20" s="24"/>
      <c r="F20" s="24"/>
      <c r="G20" s="24"/>
      <c r="H20" s="24"/>
      <c r="I20" s="24"/>
      <c r="J20" s="21" t="n">
        <f aca="false">SUM(B20:I20)</f>
        <v>0</v>
      </c>
      <c r="K20" s="0"/>
      <c r="L20" s="0"/>
      <c r="M20" s="0"/>
      <c r="N20" s="39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</row>
    <row r="21" customFormat="false" ht="15" hidden="false" customHeight="true" outlineLevel="0" collapsed="false">
      <c r="A21" s="66" t="s">
        <v>59</v>
      </c>
      <c r="B21" s="25"/>
      <c r="C21" s="24"/>
      <c r="D21" s="24"/>
      <c r="E21" s="24"/>
      <c r="F21" s="24"/>
      <c r="G21" s="24"/>
      <c r="H21" s="24"/>
      <c r="I21" s="24"/>
      <c r="J21" s="34"/>
      <c r="K21" s="0"/>
      <c r="L21" s="0"/>
      <c r="M21" s="0"/>
      <c r="N21" s="39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</row>
    <row r="22" customFormat="false" ht="15" hidden="false" customHeight="false" outlineLevel="0" collapsed="false">
      <c r="A22" s="65" t="s">
        <v>60</v>
      </c>
      <c r="B22" s="36"/>
      <c r="C22" s="20"/>
      <c r="D22" s="20"/>
      <c r="E22" s="20"/>
      <c r="F22" s="20"/>
      <c r="G22" s="20"/>
      <c r="H22" s="20" t="n">
        <f aca="false">SUMIF(HK!A:A,"094*",HK!L:L)-SUMIF(HK!A:A,"094*",HK!K:K)</f>
        <v>0</v>
      </c>
      <c r="I22" s="20" t="n">
        <f aca="false">SUMIF(SUA!C:C,"019",SUA!E:E)</f>
        <v>0</v>
      </c>
      <c r="J22" s="27" t="n">
        <f aca="false">J18+J19-J20</f>
        <v>0</v>
      </c>
      <c r="K22" s="0"/>
      <c r="L22" s="23"/>
      <c r="M22" s="23"/>
      <c r="N22" s="39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</row>
    <row r="23" customFormat="false" ht="15" hidden="false" customHeight="true" outlineLevel="0" collapsed="false">
      <c r="A23" s="60" t="s">
        <v>64</v>
      </c>
      <c r="B23" s="28"/>
      <c r="C23" s="28"/>
      <c r="D23" s="28"/>
      <c r="E23" s="28"/>
      <c r="F23" s="28"/>
      <c r="G23" s="28"/>
      <c r="H23" s="28"/>
      <c r="I23" s="28"/>
      <c r="J23" s="3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</row>
    <row r="24" customFormat="false" ht="15" hidden="false" customHeight="true" outlineLevel="0" collapsed="false">
      <c r="A24" s="61" t="s">
        <v>62</v>
      </c>
      <c r="B24" s="24"/>
      <c r="C24" s="24"/>
      <c r="D24" s="24"/>
      <c r="E24" s="24"/>
      <c r="F24" s="24"/>
      <c r="G24" s="24"/>
      <c r="H24" s="24"/>
      <c r="I24" s="24"/>
      <c r="J24" s="21" t="n">
        <f aca="false">J6-J12-J18</f>
        <v>0</v>
      </c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5" customFormat="false" ht="15" hidden="false" customHeight="true" outlineLevel="0" collapsed="false">
      <c r="A25" s="65" t="s">
        <v>60</v>
      </c>
      <c r="B25" s="36"/>
      <c r="C25" s="36"/>
      <c r="D25" s="36"/>
      <c r="E25" s="36"/>
      <c r="F25" s="36"/>
      <c r="G25" s="36"/>
      <c r="H25" s="36"/>
      <c r="I25" s="36"/>
      <c r="J25" s="27" t="n">
        <f aca="false">J10-J16-J22</f>
        <v>0</v>
      </c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</row>
    <row r="26" customFormat="false" ht="15" hidden="false" customHeight="false" outlineLevel="0" collapsed="false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</row>
    <row r="27" customFormat="false" ht="15" hidden="false" customHeight="false" outlineLevel="0" collapsed="false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28" customFormat="false" ht="15" hidden="false" customHeight="false" outlineLevel="0" collapsed="false">
      <c r="A28" s="44" t="s">
        <v>65</v>
      </c>
      <c r="B28" s="44"/>
      <c r="C28" s="44"/>
      <c r="D28" s="44"/>
      <c r="E28" s="44"/>
      <c r="F28" s="44"/>
      <c r="G28" s="44"/>
      <c r="H28" s="44"/>
      <c r="I28" s="44"/>
      <c r="J28" s="4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</row>
    <row r="29" customFormat="false" ht="16.5" hidden="false" customHeight="true" outlineLevel="0" collapsed="false">
      <c r="A29" s="45" t="s">
        <v>70</v>
      </c>
      <c r="B29" s="67" t="s">
        <v>40</v>
      </c>
      <c r="C29" s="67"/>
      <c r="D29" s="67"/>
      <c r="E29" s="67"/>
      <c r="F29" s="67"/>
      <c r="G29" s="67"/>
      <c r="H29" s="67"/>
      <c r="I29" s="67"/>
      <c r="J29" s="67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</row>
    <row r="30" customFormat="false" ht="62.25" hidden="false" customHeight="true" outlineLevel="0" collapsed="false">
      <c r="A30" s="45"/>
      <c r="B30" s="48" t="s">
        <v>71</v>
      </c>
      <c r="C30" s="48" t="s">
        <v>72</v>
      </c>
      <c r="D30" s="48" t="s">
        <v>73</v>
      </c>
      <c r="E30" s="48" t="s">
        <v>74</v>
      </c>
      <c r="F30" s="48" t="s">
        <v>75</v>
      </c>
      <c r="G30" s="48" t="s">
        <v>76</v>
      </c>
      <c r="H30" s="48" t="s">
        <v>77</v>
      </c>
      <c r="I30" s="48" t="s">
        <v>78</v>
      </c>
      <c r="J30" s="48" t="s">
        <v>54</v>
      </c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</row>
    <row r="31" customFormat="false" ht="15" hidden="false" customHeight="true" outlineLevel="0" collapsed="false">
      <c r="A31" s="60" t="s">
        <v>55</v>
      </c>
      <c r="B31" s="49"/>
      <c r="C31" s="49"/>
      <c r="D31" s="49"/>
      <c r="E31" s="49"/>
      <c r="F31" s="49"/>
      <c r="G31" s="49"/>
      <c r="H31" s="49"/>
      <c r="I31" s="49"/>
      <c r="J31" s="30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</row>
    <row r="32" customFormat="false" ht="15" hidden="false" customHeight="false" outlineLevel="0" collapsed="false">
      <c r="A32" s="61" t="s">
        <v>56</v>
      </c>
      <c r="B32" s="20" t="n">
        <f aca="false">SUMIF(HKM!A:A,"031*",HKM!C:C)-SUMIF(HKM!A:A,"031*",HKM!D:D)</f>
        <v>0</v>
      </c>
      <c r="C32" s="20" t="n">
        <f aca="false">SUMIF(HKM!A:A,"021*",HKM!C:C)-SUMIF(HKM!A:A,"021*",HKM!D:D)</f>
        <v>0</v>
      </c>
      <c r="D32" s="20" t="n">
        <f aca="false">SUMIF(HKM!A:A,"022*",HKM!C:C)-SUMIF(HKM!A:A,"022*",HKM!D:D)</f>
        <v>0</v>
      </c>
      <c r="E32" s="20" t="n">
        <f aca="false">SUMIF(HKM!A:A,"025*",HKM!C:C)-SUMIF(HKM!A:A,"025*",HKM!D:D)</f>
        <v>0</v>
      </c>
      <c r="F32" s="20" t="n">
        <f aca="false">SUMIF(HKM!A:A,"026*",HKM!C:C)-SUMIF(HKM!A:A,"026*",HKM!D:D)</f>
        <v>0</v>
      </c>
      <c r="G32" s="20" t="n">
        <f aca="false">SUMIF(HKM!A:A,"029*",HKM!C:C)-SUMIF(HKM!A:A,"029*",HKM!D:D)</f>
        <v>0</v>
      </c>
      <c r="H32" s="20" t="n">
        <f aca="false">SUMIF(HKM!A:A,"042*",HKM!C:C)-SUMIF(HKM!A:A,"042*",HKM!D:D)</f>
        <v>0</v>
      </c>
      <c r="I32" s="20" t="n">
        <f aca="false">SUMIF(HKM!A:A,"052*",HKM!C:C)-SUMIF(HKM!A:A,"052*",HKM!D:D)</f>
        <v>0</v>
      </c>
      <c r="J32" s="21" t="n">
        <f aca="false">SUM(B32:I32)</f>
        <v>0</v>
      </c>
      <c r="L32" s="23"/>
      <c r="M32" s="0"/>
      <c r="N32" s="0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5"/>
      <c r="G33" s="24"/>
      <c r="H33" s="24"/>
      <c r="I33" s="24"/>
      <c r="J33" s="21" t="n">
        <f aca="false">SUM(B33:I33)</f>
        <v>0</v>
      </c>
      <c r="L33" s="0"/>
      <c r="M33" s="0"/>
      <c r="N33" s="0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5"/>
      <c r="G34" s="24"/>
      <c r="H34" s="24"/>
      <c r="I34" s="24"/>
      <c r="J34" s="21" t="n">
        <f aca="false">SUM(B34:I34)</f>
        <v>0</v>
      </c>
      <c r="L34" s="0"/>
      <c r="M34" s="0"/>
      <c r="N34" s="0"/>
    </row>
    <row r="35" customFormat="false" ht="15" hidden="false" customHeight="true" outlineLevel="0" collapsed="false">
      <c r="A35" s="62" t="s">
        <v>59</v>
      </c>
      <c r="B35" s="24"/>
      <c r="C35" s="24"/>
      <c r="D35" s="24"/>
      <c r="E35" s="24"/>
      <c r="F35" s="25"/>
      <c r="G35" s="24"/>
      <c r="H35" s="24"/>
      <c r="I35" s="24"/>
      <c r="J35" s="21" t="n">
        <f aca="false">SUM(B35:I35)</f>
        <v>0</v>
      </c>
      <c r="L35" s="0"/>
      <c r="M35" s="0"/>
      <c r="N35" s="0"/>
    </row>
    <row r="36" customFormat="false" ht="15" hidden="false" customHeight="false" outlineLevel="0" collapsed="false">
      <c r="A36" s="65" t="s">
        <v>60</v>
      </c>
      <c r="B36" s="20" t="n">
        <f aca="false">SUMIF(HKM!A:A,"031*",HKM!K:K)-SUMIF(HKM!A:A,"031*",HKM!L:L)</f>
        <v>0</v>
      </c>
      <c r="C36" s="20" t="n">
        <f aca="false">SUMIF(HKM!A:A,"021*",HKM!K:K)-SUMIF(HKM!A:A,"021*",HKM!L:L)</f>
        <v>0</v>
      </c>
      <c r="D36" s="20" t="n">
        <f aca="false">SUMIF(HKM!A:A,"022*",HKM!K:K)-SUMIF(HKM!A:A,"022*",HKM!L:L)</f>
        <v>0</v>
      </c>
      <c r="E36" s="20" t="n">
        <f aca="false">SUMIF(HKM!A:A,"025*",HKM!K:K)-SUMIF(HKM!A:A,"025*",HKM!L:L)</f>
        <v>0</v>
      </c>
      <c r="F36" s="20" t="n">
        <f aca="false">SUMIF(HKM!A:A,"026*",HKM!K:K)-SUMIF(HKM!A:A,"026*",HKM!L:L)</f>
        <v>0</v>
      </c>
      <c r="G36" s="20" t="n">
        <f aca="false">SUMIF(HKM!A:A,"029*",HKM!K:K)-SUMIF(HKM!A:A,"029*",HKM!L:L)</f>
        <v>0</v>
      </c>
      <c r="H36" s="20" t="n">
        <f aca="false">SUMIF(HKM!A:A,"042*",HKM!K:K)-SUMIF(HKM!A:A,"042*",HKM!L:L)</f>
        <v>0</v>
      </c>
      <c r="I36" s="20" t="n">
        <f aca="false">SUMIF(HKM!A:A,"052*",HKM!K:K)-SUMIF(HKM!A:A,"052*",HKM!L:L)</f>
        <v>0</v>
      </c>
      <c r="J36" s="27" t="n">
        <f aca="false">J32+J33-J34+J35</f>
        <v>0</v>
      </c>
      <c r="L36" s="23"/>
      <c r="M36" s="0"/>
      <c r="N36" s="0"/>
    </row>
    <row r="37" customFormat="false" ht="15" hidden="false" customHeight="true" outlineLevel="0" collapsed="false">
      <c r="A37" s="60" t="s">
        <v>61</v>
      </c>
      <c r="B37" s="28"/>
      <c r="C37" s="28"/>
      <c r="D37" s="28"/>
      <c r="E37" s="28"/>
      <c r="F37" s="28"/>
      <c r="G37" s="28"/>
      <c r="H37" s="28"/>
      <c r="I37" s="28"/>
      <c r="J37" s="30"/>
      <c r="L37" s="0"/>
      <c r="M37" s="0"/>
      <c r="N37" s="0"/>
    </row>
    <row r="38" customFormat="false" ht="15" hidden="false" customHeight="false" outlineLevel="0" collapsed="false">
      <c r="A38" s="61" t="s">
        <v>62</v>
      </c>
      <c r="B38" s="24"/>
      <c r="C38" s="20" t="n">
        <f aca="false">SUMIF(HKM!A:A,"081*",HKM!D:D)-SUMIF(HKM!A:A,"081*",HKM!C:C)</f>
        <v>0</v>
      </c>
      <c r="D38" s="20" t="n">
        <f aca="false">SUMIF(HKM!A:A,"082*",HKM!D:D)-SUMIF(HKM!A:A,"082*",HKM!C:C)</f>
        <v>0</v>
      </c>
      <c r="E38" s="20" t="n">
        <f aca="false">SUMIF(HKM!A:A,"085*",HKM!D:D)-SUMIF(HKM!A:A,"085*",HKM!C:C)</f>
        <v>0</v>
      </c>
      <c r="F38" s="20" t="n">
        <f aca="false">SUMIF(HKM!A:A,"086*",HKM!D:D)-SUMIF(HKM!A:A,"086*",HKM!C:C)</f>
        <v>0</v>
      </c>
      <c r="G38" s="20" t="n">
        <f aca="false">SUMIF(HKM!A:A,"089*",HKM!D:D)-SUMIF(HKM!A:A,"089*",HKM!C:C)</f>
        <v>0</v>
      </c>
      <c r="H38" s="24"/>
      <c r="I38" s="24"/>
      <c r="J38" s="21" t="n">
        <f aca="false">SUM(B38:I38)</f>
        <v>0</v>
      </c>
      <c r="L38" s="23"/>
      <c r="M38" s="0"/>
      <c r="N38" s="0"/>
    </row>
    <row r="39" customFormat="false" ht="15" hidden="false" customHeight="true" outlineLevel="0" collapsed="false">
      <c r="A39" s="62" t="s">
        <v>57</v>
      </c>
      <c r="B39" s="24"/>
      <c r="C39" s="24"/>
      <c r="D39" s="24"/>
      <c r="E39" s="24"/>
      <c r="F39" s="24"/>
      <c r="G39" s="24"/>
      <c r="H39" s="24"/>
      <c r="I39" s="24"/>
      <c r="J39" s="21" t="n">
        <f aca="false">SUM(B39:I39)</f>
        <v>0</v>
      </c>
      <c r="L39" s="0"/>
      <c r="M39" s="0"/>
      <c r="N39" s="0"/>
    </row>
    <row r="40" customFormat="false" ht="15" hidden="false" customHeight="true" outlineLevel="0" collapsed="false">
      <c r="A40" s="62" t="s">
        <v>58</v>
      </c>
      <c r="B40" s="24"/>
      <c r="C40" s="24"/>
      <c r="D40" s="24"/>
      <c r="E40" s="24"/>
      <c r="F40" s="24"/>
      <c r="G40" s="24"/>
      <c r="H40" s="24"/>
      <c r="I40" s="24"/>
      <c r="J40" s="21" t="n">
        <f aca="false">SUM(B40:I40)</f>
        <v>0</v>
      </c>
      <c r="L40" s="0"/>
      <c r="M40" s="0"/>
      <c r="N40" s="0"/>
    </row>
    <row r="41" customFormat="false" ht="15" hidden="false" customHeight="true" outlineLevel="0" collapsed="false">
      <c r="A41" s="66" t="s">
        <v>59</v>
      </c>
      <c r="B41" s="25"/>
      <c r="C41" s="25"/>
      <c r="D41" s="25"/>
      <c r="E41" s="25"/>
      <c r="F41" s="25"/>
      <c r="G41" s="25"/>
      <c r="H41" s="25"/>
      <c r="I41" s="25"/>
      <c r="J41" s="25"/>
      <c r="L41" s="0"/>
      <c r="M41" s="0"/>
      <c r="N41" s="0"/>
    </row>
    <row r="42" customFormat="false" ht="15" hidden="false" customHeight="false" outlineLevel="0" collapsed="false">
      <c r="A42" s="65" t="s">
        <v>60</v>
      </c>
      <c r="B42" s="36"/>
      <c r="C42" s="20" t="n">
        <f aca="false">SUMIF(HKM!A:A,"081*",HKM!L:L)-SUMIF(HKM!A:A,"081*",HKM!K:K)</f>
        <v>0</v>
      </c>
      <c r="D42" s="20" t="n">
        <f aca="false">SUMIF(HKM!A:A,"082*",HKM!L:L)-SUMIF(HKM!A:A,"082*",HKM!K:K)</f>
        <v>0</v>
      </c>
      <c r="E42" s="20" t="n">
        <f aca="false">SUMIF(HKM!A:A,"085*",HKM!L:L)-SUMIF(HKM!A:A,"085*",HKM!K:K)</f>
        <v>0</v>
      </c>
      <c r="F42" s="20" t="n">
        <f aca="false">SUMIF(HKM!A:A,"086*",HKM!L:L)-SUMIF(HKM!A:A,"086*",HKM!K:K)</f>
        <v>0</v>
      </c>
      <c r="G42" s="20" t="n">
        <f aca="false">SUMIF(HKM!A:A,"089*",HKM!L:L)-SUMIF(HKM!A:A,"089*",HKM!K:K)</f>
        <v>0</v>
      </c>
      <c r="H42" s="36"/>
      <c r="I42" s="36"/>
      <c r="J42" s="27" t="n">
        <f aca="false">J38+J39-J40</f>
        <v>0</v>
      </c>
      <c r="L42" s="23"/>
      <c r="M42" s="0"/>
      <c r="N42" s="0"/>
    </row>
    <row r="43" customFormat="false" ht="15" hidden="false" customHeight="true" outlineLevel="0" collapsed="false">
      <c r="A43" s="60" t="s">
        <v>63</v>
      </c>
      <c r="B43" s="28"/>
      <c r="C43" s="28"/>
      <c r="D43" s="28"/>
      <c r="E43" s="28"/>
      <c r="F43" s="28"/>
      <c r="G43" s="28"/>
      <c r="H43" s="28"/>
      <c r="I43" s="28"/>
      <c r="J43" s="30"/>
      <c r="L43" s="0"/>
      <c r="M43" s="0"/>
      <c r="N43" s="0"/>
    </row>
    <row r="44" customFormat="false" ht="15" hidden="false" customHeight="false" outlineLevel="0" collapsed="false">
      <c r="A44" s="61" t="s">
        <v>62</v>
      </c>
      <c r="B44" s="24"/>
      <c r="C44" s="20"/>
      <c r="D44" s="20"/>
      <c r="E44" s="20"/>
      <c r="F44" s="20"/>
      <c r="G44" s="20"/>
      <c r="H44" s="20" t="n">
        <f aca="false">SUMIF(HKM!A:A,"094*",HKM!D:D)-SUMIF(HKM!A:A,"094*",HKM!C:C)</f>
        <v>0</v>
      </c>
      <c r="I44" s="20"/>
      <c r="J44" s="21" t="n">
        <f aca="false">SUM(B44:I44)</f>
        <v>0</v>
      </c>
      <c r="L44" s="23"/>
      <c r="M44" s="56"/>
      <c r="N44" s="39"/>
    </row>
    <row r="45" customFormat="false" ht="15" hidden="false" customHeight="true" outlineLevel="0" collapsed="false">
      <c r="A45" s="62" t="s">
        <v>57</v>
      </c>
      <c r="B45" s="24"/>
      <c r="C45" s="24"/>
      <c r="D45" s="24"/>
      <c r="E45" s="24"/>
      <c r="F45" s="24"/>
      <c r="G45" s="24"/>
      <c r="H45" s="24"/>
      <c r="I45" s="24"/>
      <c r="J45" s="21" t="n">
        <f aca="false">SUM(B45:I45)</f>
        <v>0</v>
      </c>
      <c r="L45" s="0"/>
      <c r="N45" s="39"/>
    </row>
    <row r="46" customFormat="false" ht="15" hidden="false" customHeight="true" outlineLevel="0" collapsed="false">
      <c r="A46" s="62" t="s">
        <v>58</v>
      </c>
      <c r="B46" s="24"/>
      <c r="C46" s="24"/>
      <c r="D46" s="24"/>
      <c r="E46" s="24"/>
      <c r="F46" s="24"/>
      <c r="G46" s="24"/>
      <c r="H46" s="24"/>
      <c r="I46" s="24"/>
      <c r="J46" s="21" t="n">
        <f aca="false">SUM(B46:I46)</f>
        <v>0</v>
      </c>
      <c r="L46" s="0"/>
      <c r="N46" s="39"/>
    </row>
    <row r="47" customFormat="false" ht="15" hidden="false" customHeight="true" outlineLevel="0" collapsed="false">
      <c r="A47" s="66" t="s">
        <v>59</v>
      </c>
      <c r="B47" s="25"/>
      <c r="C47" s="25"/>
      <c r="D47" s="25"/>
      <c r="E47" s="25"/>
      <c r="F47" s="25"/>
      <c r="G47" s="25"/>
      <c r="H47" s="25"/>
      <c r="I47" s="25"/>
      <c r="J47" s="25"/>
      <c r="L47" s="0"/>
      <c r="N47" s="39"/>
    </row>
    <row r="48" customFormat="false" ht="15" hidden="false" customHeight="false" outlineLevel="0" collapsed="false">
      <c r="A48" s="65" t="s">
        <v>60</v>
      </c>
      <c r="B48" s="36"/>
      <c r="C48" s="20"/>
      <c r="D48" s="20"/>
      <c r="E48" s="20"/>
      <c r="F48" s="20"/>
      <c r="G48" s="20"/>
      <c r="H48" s="20" t="n">
        <f aca="false">SUMIF(HKM!A:A,"094*",HKM!L:L)-SUMIF(HKM!A:A,"094*",HKM!K:K)</f>
        <v>0</v>
      </c>
      <c r="I48" s="20" t="n">
        <f aca="false">SUMIF(SUAM!C:C,"019",SUAM!E:E)</f>
        <v>0</v>
      </c>
      <c r="J48" s="27" t="n">
        <f aca="false">J44+J45-J46</f>
        <v>0</v>
      </c>
      <c r="L48" s="23"/>
      <c r="N48" s="39"/>
    </row>
    <row r="49" customFormat="false" ht="15" hidden="false" customHeight="true" outlineLevel="0" collapsed="false">
      <c r="A49" s="60" t="s">
        <v>64</v>
      </c>
      <c r="B49" s="28"/>
      <c r="C49" s="28"/>
      <c r="D49" s="28"/>
      <c r="E49" s="28"/>
      <c r="F49" s="28"/>
      <c r="G49" s="28"/>
      <c r="H49" s="28"/>
      <c r="I49" s="28"/>
      <c r="J49" s="30"/>
    </row>
    <row r="50" customFormat="false" ht="15" hidden="false" customHeight="true" outlineLevel="0" collapsed="false">
      <c r="A50" s="61" t="s">
        <v>62</v>
      </c>
      <c r="B50" s="24" t="n">
        <f aca="false">B32-B38-B44</f>
        <v>0</v>
      </c>
      <c r="C50" s="24" t="n">
        <f aca="false">C32-C38-C44</f>
        <v>0</v>
      </c>
      <c r="D50" s="24" t="n">
        <f aca="false">D32-D38-D44</f>
        <v>0</v>
      </c>
      <c r="E50" s="24" t="n">
        <f aca="false">E32-E38-E44</f>
        <v>0</v>
      </c>
      <c r="F50" s="24" t="n">
        <f aca="false">F32-F38-F44</f>
        <v>0</v>
      </c>
      <c r="G50" s="24" t="n">
        <f aca="false">G32-G38-G44</f>
        <v>0</v>
      </c>
      <c r="H50" s="24" t="n">
        <f aca="false">H32-H38-H44</f>
        <v>0</v>
      </c>
      <c r="I50" s="24" t="n">
        <f aca="false">I32-I38-I44</f>
        <v>0</v>
      </c>
      <c r="J50" s="21" t="n">
        <f aca="false">J32-J38-J44</f>
        <v>0</v>
      </c>
    </row>
    <row r="51" customFormat="false" ht="15" hidden="false" customHeight="true" outlineLevel="0" collapsed="false">
      <c r="A51" s="65" t="s">
        <v>60</v>
      </c>
      <c r="B51" s="36" t="n">
        <f aca="false">B36-B42-B48</f>
        <v>0</v>
      </c>
      <c r="C51" s="36" t="n">
        <f aca="false">C36-C42-C48</f>
        <v>0</v>
      </c>
      <c r="D51" s="36" t="n">
        <f aca="false">D36-D42-D48</f>
        <v>0</v>
      </c>
      <c r="E51" s="36" t="n">
        <f aca="false">E36-E42-E48</f>
        <v>0</v>
      </c>
      <c r="F51" s="36" t="n">
        <f aca="false">F36-F42-F48</f>
        <v>0</v>
      </c>
      <c r="G51" s="36" t="n">
        <f aca="false">G36-G42-G48</f>
        <v>0</v>
      </c>
      <c r="H51" s="36" t="n">
        <f aca="false">H36-H42-H48</f>
        <v>0</v>
      </c>
      <c r="I51" s="36" t="n">
        <f aca="false">I36-I42-I48</f>
        <v>0</v>
      </c>
      <c r="J51" s="27" t="n">
        <f aca="false">J36-J42-J48</f>
        <v>0</v>
      </c>
    </row>
  </sheetData>
  <mergeCells count="4">
    <mergeCell ref="A3:A4"/>
    <mergeCell ref="B3:J3"/>
    <mergeCell ref="A29:A30"/>
    <mergeCell ref="B29:J2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236" width="9.04591836734694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908</v>
      </c>
      <c r="C1" s="238" t="s">
        <v>551</v>
      </c>
      <c r="D1" s="240" t="s">
        <v>909</v>
      </c>
      <c r="E1" s="240" t="s">
        <v>910</v>
      </c>
      <c r="F1" s="240" t="s">
        <v>554</v>
      </c>
      <c r="G1" s="240" t="s">
        <v>555</v>
      </c>
    </row>
    <row r="2" customFormat="false" ht="15" hidden="false" customHeight="false" outlineLevel="0" collapsed="false">
      <c r="A2" s="246"/>
      <c r="B2" s="246" t="s">
        <v>911</v>
      </c>
      <c r="C2" s="245" t="s">
        <v>912</v>
      </c>
      <c r="D2" s="247" t="n">
        <v>11713.29</v>
      </c>
      <c r="E2" s="247" t="n">
        <v>7428.3</v>
      </c>
      <c r="F2" s="247" t="n">
        <v>11713.29</v>
      </c>
      <c r="G2" s="247" t="n">
        <v>7428</v>
      </c>
    </row>
    <row r="3" customFormat="false" ht="15" hidden="false" customHeight="false" outlineLevel="0" collapsed="false">
      <c r="A3" s="246" t="s">
        <v>585</v>
      </c>
      <c r="B3" s="246" t="s">
        <v>913</v>
      </c>
      <c r="C3" s="245" t="s">
        <v>914</v>
      </c>
      <c r="D3" s="243" t="n">
        <v>5096.1</v>
      </c>
      <c r="E3" s="243" t="n">
        <v>948.76</v>
      </c>
      <c r="F3" s="243" t="n">
        <v>5096.1</v>
      </c>
      <c r="G3" s="243" t="n">
        <v>949</v>
      </c>
    </row>
    <row r="4" customFormat="false" ht="15" hidden="false" customHeight="false" outlineLevel="0" collapsed="false">
      <c r="A4" s="246" t="s">
        <v>736</v>
      </c>
      <c r="B4" s="246" t="s">
        <v>915</v>
      </c>
      <c r="C4" s="245" t="s">
        <v>916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917</v>
      </c>
      <c r="B5" s="246" t="s">
        <v>918</v>
      </c>
      <c r="C5" s="245" t="s">
        <v>919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603</v>
      </c>
      <c r="B6" s="246" t="s">
        <v>920</v>
      </c>
      <c r="C6" s="245" t="s">
        <v>921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606</v>
      </c>
      <c r="B7" s="246" t="s">
        <v>922</v>
      </c>
      <c r="C7" s="245" t="s">
        <v>923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757</v>
      </c>
      <c r="B8" s="246" t="s">
        <v>924</v>
      </c>
      <c r="C8" s="245" t="s">
        <v>925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926</v>
      </c>
      <c r="B9" s="246" t="s">
        <v>927</v>
      </c>
      <c r="C9" s="245" t="s">
        <v>928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929</v>
      </c>
      <c r="B10" s="246" t="s">
        <v>930</v>
      </c>
      <c r="C10" s="245" t="s">
        <v>931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932</v>
      </c>
      <c r="B11" s="246" t="s">
        <v>933</v>
      </c>
      <c r="C11" s="245" t="s">
        <v>934</v>
      </c>
      <c r="D11" s="248" t="n">
        <v>0</v>
      </c>
      <c r="E11" s="247" t="n">
        <v>0</v>
      </c>
      <c r="F11" s="248" t="n">
        <v>0</v>
      </c>
      <c r="G11" s="247" t="n">
        <v>0</v>
      </c>
    </row>
    <row r="12" customFormat="false" ht="15" hidden="false" customHeight="false" outlineLevel="0" collapsed="false">
      <c r="A12" s="246" t="s">
        <v>603</v>
      </c>
      <c r="B12" s="246" t="s">
        <v>935</v>
      </c>
      <c r="C12" s="245" t="s">
        <v>936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937</v>
      </c>
      <c r="B13" s="246" t="s">
        <v>938</v>
      </c>
      <c r="C13" s="245" t="s">
        <v>939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940</v>
      </c>
      <c r="B14" s="246" t="s">
        <v>941</v>
      </c>
      <c r="C14" s="245" t="s">
        <v>942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943</v>
      </c>
      <c r="B15" s="246" t="s">
        <v>944</v>
      </c>
      <c r="C15" s="245" t="s">
        <v>945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946</v>
      </c>
      <c r="B16" s="246" t="s">
        <v>947</v>
      </c>
      <c r="C16" s="245" t="s">
        <v>948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949</v>
      </c>
      <c r="B17" s="246" t="s">
        <v>950</v>
      </c>
      <c r="C17" s="245" t="s">
        <v>951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603</v>
      </c>
      <c r="B18" s="246" t="s">
        <v>952</v>
      </c>
      <c r="C18" s="245" t="s">
        <v>953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606</v>
      </c>
      <c r="B19" s="246" t="s">
        <v>954</v>
      </c>
      <c r="C19" s="245" t="s">
        <v>955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956</v>
      </c>
      <c r="B20" s="246" t="s">
        <v>957</v>
      </c>
      <c r="C20" s="245" t="s">
        <v>958</v>
      </c>
      <c r="D20" s="247" t="n">
        <v>-540.26</v>
      </c>
      <c r="E20" s="247" t="n">
        <v>-5708.39</v>
      </c>
      <c r="F20" s="247" t="n">
        <v>-540.26</v>
      </c>
      <c r="G20" s="247" t="n">
        <v>-5708</v>
      </c>
    </row>
    <row r="21" customFormat="false" ht="15" hidden="false" customHeight="false" outlineLevel="0" collapsed="false">
      <c r="A21" s="246" t="s">
        <v>959</v>
      </c>
      <c r="B21" s="246" t="s">
        <v>960</v>
      </c>
      <c r="C21" s="245" t="s">
        <v>961</v>
      </c>
      <c r="D21" s="247" t="n">
        <v>-540.26</v>
      </c>
      <c r="E21" s="247" t="n">
        <v>-2197.41</v>
      </c>
      <c r="F21" s="247" t="n">
        <v>-540.26</v>
      </c>
      <c r="G21" s="247" t="n">
        <v>-2197</v>
      </c>
    </row>
    <row r="22" customFormat="false" ht="15" hidden="false" customHeight="false" outlineLevel="0" collapsed="false">
      <c r="A22" s="246" t="s">
        <v>603</v>
      </c>
      <c r="B22" s="246" t="s">
        <v>962</v>
      </c>
      <c r="C22" s="245" t="s">
        <v>963</v>
      </c>
      <c r="D22" s="247" t="n">
        <v>0</v>
      </c>
      <c r="E22" s="247" t="n">
        <v>-3510.98</v>
      </c>
      <c r="F22" s="247" t="n">
        <v>0</v>
      </c>
      <c r="G22" s="247" t="n">
        <v>-3511</v>
      </c>
    </row>
    <row r="23" customFormat="false" ht="15" hidden="false" customHeight="false" outlineLevel="0" collapsed="false">
      <c r="A23" s="246" t="s">
        <v>964</v>
      </c>
      <c r="B23" s="246" t="s">
        <v>965</v>
      </c>
      <c r="C23" s="245" t="s">
        <v>966</v>
      </c>
      <c r="D23" s="247" t="n">
        <v>636.36</v>
      </c>
      <c r="E23" s="247" t="n">
        <v>1657.15</v>
      </c>
      <c r="F23" s="247" t="n">
        <v>636.36</v>
      </c>
      <c r="G23" s="247" t="n">
        <v>1657</v>
      </c>
    </row>
    <row r="24" customFormat="false" ht="15" hidden="false" customHeight="false" outlineLevel="0" collapsed="false">
      <c r="A24" s="246" t="s">
        <v>588</v>
      </c>
      <c r="B24" s="246" t="s">
        <v>967</v>
      </c>
      <c r="C24" s="245" t="s">
        <v>968</v>
      </c>
      <c r="D24" s="247" t="n">
        <v>6617.19</v>
      </c>
      <c r="E24" s="247" t="n">
        <v>6479.54</v>
      </c>
      <c r="F24" s="247" t="n">
        <v>6617.19</v>
      </c>
      <c r="G24" s="247" t="n">
        <v>6479</v>
      </c>
    </row>
    <row r="25" customFormat="false" ht="15" hidden="false" customHeight="false" outlineLevel="0" collapsed="false">
      <c r="A25" s="246" t="s">
        <v>969</v>
      </c>
      <c r="B25" s="246" t="s">
        <v>970</v>
      </c>
      <c r="C25" s="245" t="s">
        <v>971</v>
      </c>
      <c r="D25" s="247" t="n">
        <v>177.74</v>
      </c>
      <c r="E25" s="247" t="n">
        <v>123.5</v>
      </c>
      <c r="F25" s="247" t="n">
        <v>177.74</v>
      </c>
      <c r="G25" s="247" t="n">
        <v>124</v>
      </c>
    </row>
    <row r="26" customFormat="false" ht="15" hidden="false" customHeight="false" outlineLevel="0" collapsed="false">
      <c r="A26" s="246" t="s">
        <v>814</v>
      </c>
      <c r="B26" s="246" t="s">
        <v>972</v>
      </c>
      <c r="C26" s="245" t="s">
        <v>973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833</v>
      </c>
      <c r="B27" s="246" t="s">
        <v>974</v>
      </c>
      <c r="C27" s="245" t="s">
        <v>975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836</v>
      </c>
      <c r="B28" s="246" t="s">
        <v>976</v>
      </c>
      <c r="C28" s="245" t="s">
        <v>977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839</v>
      </c>
      <c r="B29" s="246" t="s">
        <v>978</v>
      </c>
      <c r="C29" s="245" t="s">
        <v>979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603</v>
      </c>
      <c r="B30" s="246" t="s">
        <v>842</v>
      </c>
      <c r="C30" s="245" t="s">
        <v>980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606</v>
      </c>
      <c r="B31" s="246" t="s">
        <v>981</v>
      </c>
      <c r="C31" s="245" t="s">
        <v>982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609</v>
      </c>
      <c r="B32" s="246" t="s">
        <v>983</v>
      </c>
      <c r="C32" s="245" t="s">
        <v>984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748</v>
      </c>
      <c r="B33" s="246" t="s">
        <v>985</v>
      </c>
      <c r="C33" s="245" t="s">
        <v>986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751</v>
      </c>
      <c r="B34" s="246" t="s">
        <v>987</v>
      </c>
      <c r="C34" s="245" t="s">
        <v>988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754</v>
      </c>
      <c r="B35" s="246" t="s">
        <v>989</v>
      </c>
      <c r="C35" s="245" t="s">
        <v>990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775</v>
      </c>
      <c r="B36" s="246" t="s">
        <v>991</v>
      </c>
      <c r="C36" s="245" t="s">
        <v>992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778</v>
      </c>
      <c r="B37" s="246" t="s">
        <v>993</v>
      </c>
      <c r="C37" s="245" t="s">
        <v>994</v>
      </c>
      <c r="D37" s="247" t="n">
        <v>177.74</v>
      </c>
      <c r="E37" s="247" t="n">
        <v>123.5</v>
      </c>
      <c r="F37" s="247" t="n">
        <v>177.74</v>
      </c>
      <c r="G37" s="247" t="n">
        <v>124</v>
      </c>
    </row>
    <row r="38" customFormat="false" ht="15" hidden="false" customHeight="false" outlineLevel="0" collapsed="false">
      <c r="A38" s="246" t="s">
        <v>803</v>
      </c>
      <c r="B38" s="246" t="s">
        <v>995</v>
      </c>
      <c r="C38" s="245" t="s">
        <v>996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806</v>
      </c>
      <c r="B39" s="246" t="s">
        <v>997</v>
      </c>
      <c r="C39" s="245" t="s">
        <v>998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999</v>
      </c>
      <c r="B40" s="246" t="s">
        <v>1000</v>
      </c>
      <c r="C40" s="245" t="s">
        <v>1001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827</v>
      </c>
      <c r="B41" s="246" t="s">
        <v>1002</v>
      </c>
      <c r="C41" s="245" t="s">
        <v>1003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830</v>
      </c>
      <c r="B42" s="246" t="s">
        <v>1004</v>
      </c>
      <c r="C42" s="245" t="s">
        <v>1005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603</v>
      </c>
      <c r="B43" s="246" t="s">
        <v>1006</v>
      </c>
      <c r="C43" s="245" t="s">
        <v>1007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856</v>
      </c>
      <c r="B44" s="246" t="s">
        <v>1008</v>
      </c>
      <c r="C44" s="245" t="s">
        <v>1009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877</v>
      </c>
      <c r="B45" s="246" t="s">
        <v>1010</v>
      </c>
      <c r="C45" s="245" t="s">
        <v>1011</v>
      </c>
      <c r="D45" s="247" t="n">
        <v>5973.1</v>
      </c>
      <c r="E45" s="247" t="n">
        <v>5350.26</v>
      </c>
      <c r="F45" s="247" t="n">
        <v>5973.1</v>
      </c>
      <c r="G45" s="247" t="n">
        <v>5349</v>
      </c>
    </row>
    <row r="46" customFormat="false" ht="15" hidden="false" customHeight="false" outlineLevel="0" collapsed="false">
      <c r="A46" s="246" t="s">
        <v>1012</v>
      </c>
      <c r="B46" s="246" t="s">
        <v>1013</v>
      </c>
      <c r="C46" s="245" t="s">
        <v>1014</v>
      </c>
      <c r="D46" s="247" t="n">
        <v>100.08</v>
      </c>
      <c r="E46" s="247" t="n">
        <v>363.05</v>
      </c>
      <c r="F46" s="247" t="n">
        <v>100.08</v>
      </c>
      <c r="G46" s="247" t="n">
        <v>361</v>
      </c>
    </row>
    <row r="47" customFormat="false" ht="15" hidden="false" customHeight="false" outlineLevel="0" collapsed="false">
      <c r="A47" s="246" t="s">
        <v>833</v>
      </c>
      <c r="B47" s="246" t="s">
        <v>1015</v>
      </c>
      <c r="C47" s="245" t="s">
        <v>1016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836</v>
      </c>
      <c r="B48" s="246" t="s">
        <v>1017</v>
      </c>
      <c r="C48" s="245" t="s">
        <v>1018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839</v>
      </c>
      <c r="B49" s="246" t="s">
        <v>1019</v>
      </c>
      <c r="C49" s="245" t="s">
        <v>1020</v>
      </c>
      <c r="D49" s="247" t="n">
        <v>100.08</v>
      </c>
      <c r="E49" s="247" t="n">
        <v>363.05</v>
      </c>
      <c r="F49" s="247" t="n">
        <v>100.08</v>
      </c>
      <c r="G49" s="247" t="n">
        <v>361</v>
      </c>
    </row>
    <row r="50" customFormat="false" ht="15" hidden="false" customHeight="false" outlineLevel="0" collapsed="false">
      <c r="A50" s="246" t="s">
        <v>603</v>
      </c>
      <c r="B50" s="246" t="s">
        <v>842</v>
      </c>
      <c r="C50" s="245" t="s">
        <v>1021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606</v>
      </c>
      <c r="B51" s="246" t="s">
        <v>1022</v>
      </c>
      <c r="C51" s="245" t="s">
        <v>1023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609</v>
      </c>
      <c r="B52" s="246" t="s">
        <v>1024</v>
      </c>
      <c r="C52" s="245" t="s">
        <v>1025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748</v>
      </c>
      <c r="B53" s="246" t="s">
        <v>1026</v>
      </c>
      <c r="C53" s="245" t="s">
        <v>1027</v>
      </c>
      <c r="D53" s="247" t="n">
        <v>0</v>
      </c>
      <c r="E53" s="247" t="n">
        <v>0</v>
      </c>
      <c r="F53" s="247" t="n">
        <v>0</v>
      </c>
      <c r="G53" s="247" t="n">
        <v>0</v>
      </c>
    </row>
    <row r="54" customFormat="false" ht="15" hidden="false" customHeight="false" outlineLevel="0" collapsed="false">
      <c r="A54" s="246" t="s">
        <v>751</v>
      </c>
      <c r="B54" s="246" t="s">
        <v>1028</v>
      </c>
      <c r="C54" s="245" t="s">
        <v>1029</v>
      </c>
      <c r="D54" s="247" t="n">
        <v>4864.34</v>
      </c>
      <c r="E54" s="247" t="n">
        <v>3769.59</v>
      </c>
      <c r="F54" s="247" t="n">
        <v>4864.34</v>
      </c>
      <c r="G54" s="247" t="n">
        <v>3770</v>
      </c>
    </row>
    <row r="55" customFormat="false" ht="15" hidden="false" customHeight="false" outlineLevel="0" collapsed="false">
      <c r="A55" s="246" t="s">
        <v>754</v>
      </c>
      <c r="B55" s="246" t="s">
        <v>1030</v>
      </c>
      <c r="C55" s="245" t="s">
        <v>1031</v>
      </c>
      <c r="D55" s="247" t="n">
        <v>260.96</v>
      </c>
      <c r="E55" s="247" t="n">
        <v>452.07</v>
      </c>
      <c r="F55" s="247" t="n">
        <v>260.96</v>
      </c>
      <c r="G55" s="247" t="n">
        <v>452</v>
      </c>
    </row>
    <row r="56" customFormat="false" ht="15" hidden="false" customHeight="false" outlineLevel="0" collapsed="false">
      <c r="A56" s="246" t="s">
        <v>775</v>
      </c>
      <c r="B56" s="246" t="s">
        <v>1032</v>
      </c>
      <c r="C56" s="245" t="s">
        <v>1033</v>
      </c>
      <c r="D56" s="247" t="n">
        <v>716.52</v>
      </c>
      <c r="E56" s="247" t="n">
        <v>765.55</v>
      </c>
      <c r="F56" s="247" t="n">
        <v>716.52</v>
      </c>
      <c r="G56" s="247" t="n">
        <v>766</v>
      </c>
    </row>
    <row r="57" customFormat="false" ht="15" hidden="false" customHeight="false" outlineLevel="0" collapsed="false">
      <c r="A57" s="246" t="s">
        <v>778</v>
      </c>
      <c r="B57" s="246" t="s">
        <v>1034</v>
      </c>
      <c r="C57" s="245" t="s">
        <v>1035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803</v>
      </c>
      <c r="B58" s="246" t="s">
        <v>1036</v>
      </c>
      <c r="C58" s="245" t="s">
        <v>1037</v>
      </c>
      <c r="D58" s="247" t="n">
        <v>31.2</v>
      </c>
      <c r="E58" s="247" t="n">
        <v>0</v>
      </c>
      <c r="F58" s="247" t="n">
        <v>31.2</v>
      </c>
      <c r="G58" s="247" t="n">
        <v>0</v>
      </c>
    </row>
    <row r="59" customFormat="false" ht="15" hidden="false" customHeight="false" outlineLevel="0" collapsed="false">
      <c r="A59" s="246" t="s">
        <v>889</v>
      </c>
      <c r="B59" s="246" t="s">
        <v>1038</v>
      </c>
      <c r="C59" s="245" t="s">
        <v>1039</v>
      </c>
      <c r="D59" s="247" t="n">
        <v>466.35</v>
      </c>
      <c r="E59" s="247" t="n">
        <v>1005.78</v>
      </c>
      <c r="F59" s="247" t="n">
        <v>466.35</v>
      </c>
      <c r="G59" s="247" t="n">
        <v>1006</v>
      </c>
    </row>
    <row r="60" customFormat="false" ht="15" hidden="false" customHeight="false" outlineLevel="0" collapsed="false">
      <c r="A60" s="246" t="s">
        <v>892</v>
      </c>
      <c r="B60" s="246" t="s">
        <v>1040</v>
      </c>
      <c r="C60" s="245" t="s">
        <v>1041</v>
      </c>
      <c r="D60" s="247" t="n">
        <v>466.35</v>
      </c>
      <c r="E60" s="247" t="n">
        <v>1005.78</v>
      </c>
      <c r="F60" s="247" t="n">
        <v>466.35</v>
      </c>
      <c r="G60" s="247" t="n">
        <v>1006</v>
      </c>
    </row>
    <row r="61" customFormat="false" ht="15" hidden="false" customHeight="false" outlineLevel="0" collapsed="false">
      <c r="A61" s="246" t="s">
        <v>603</v>
      </c>
      <c r="B61" s="246" t="s">
        <v>1042</v>
      </c>
      <c r="C61" s="245" t="s">
        <v>1043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1044</v>
      </c>
      <c r="B62" s="246" t="s">
        <v>1045</v>
      </c>
      <c r="C62" s="245" t="s">
        <v>1046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1047</v>
      </c>
      <c r="B63" s="246" t="s">
        <v>1048</v>
      </c>
      <c r="C63" s="245" t="s">
        <v>1049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591</v>
      </c>
      <c r="B64" s="246" t="s">
        <v>1050</v>
      </c>
      <c r="C64" s="245" t="s">
        <v>1051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1052</v>
      </c>
      <c r="B65" s="246" t="s">
        <v>1053</v>
      </c>
      <c r="C65" s="245" t="s">
        <v>1054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603</v>
      </c>
      <c r="B66" s="246" t="s">
        <v>1055</v>
      </c>
      <c r="C66" s="245" t="s">
        <v>1056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606</v>
      </c>
      <c r="B67" s="246" t="s">
        <v>1057</v>
      </c>
      <c r="C67" s="245" t="s">
        <v>1058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609</v>
      </c>
      <c r="B68" s="246" t="s">
        <v>1059</v>
      </c>
      <c r="C68" s="245" t="s">
        <v>1060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K7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62.7704081632653"/>
    <col collapsed="false" hidden="false" max="3" min="3" style="235" width="4.32142857142857"/>
    <col collapsed="false" hidden="false" max="11" min="4" style="237" width="15.1173469387755"/>
    <col collapsed="false" hidden="false" max="1025" min="12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724</v>
      </c>
      <c r="C1" s="238" t="s">
        <v>551</v>
      </c>
      <c r="D1" s="240" t="s">
        <v>725</v>
      </c>
      <c r="E1" s="240" t="s">
        <v>726</v>
      </c>
      <c r="F1" s="240" t="s">
        <v>727</v>
      </c>
      <c r="G1" s="240" t="s">
        <v>728</v>
      </c>
      <c r="H1" s="240" t="s">
        <v>729</v>
      </c>
      <c r="I1" s="240" t="s">
        <v>730</v>
      </c>
      <c r="J1" s="240" t="s">
        <v>731</v>
      </c>
      <c r="K1" s="240" t="s">
        <v>555</v>
      </c>
    </row>
    <row r="2" customFormat="false" ht="15" hidden="false" customHeight="false" outlineLevel="0" collapsed="false">
      <c r="A2" s="246"/>
      <c r="B2" s="246" t="s">
        <v>732</v>
      </c>
      <c r="C2" s="245" t="s">
        <v>733</v>
      </c>
      <c r="D2" s="247" t="n">
        <v>7428.3</v>
      </c>
      <c r="E2" s="248" t="n">
        <v>0</v>
      </c>
      <c r="F2" s="247" t="n">
        <v>7428.3</v>
      </c>
      <c r="G2" s="247" t="n">
        <v>8212.71</v>
      </c>
      <c r="H2" s="247" t="n">
        <v>7428.3</v>
      </c>
      <c r="I2" s="248" t="n">
        <v>0</v>
      </c>
      <c r="J2" s="247" t="n">
        <v>7428.3</v>
      </c>
      <c r="K2" s="247" t="n">
        <v>8213</v>
      </c>
    </row>
    <row r="3" customFormat="false" ht="15" hidden="false" customHeight="false" outlineLevel="0" collapsed="false">
      <c r="A3" s="246" t="s">
        <v>585</v>
      </c>
      <c r="B3" s="246" t="s">
        <v>734</v>
      </c>
      <c r="C3" s="245" t="s">
        <v>735</v>
      </c>
      <c r="D3" s="244" t="n">
        <v>0</v>
      </c>
      <c r="E3" s="244" t="n">
        <v>0</v>
      </c>
      <c r="F3" s="244" t="n">
        <v>0</v>
      </c>
      <c r="G3" s="243" t="n">
        <v>0</v>
      </c>
      <c r="H3" s="244" t="n">
        <v>0</v>
      </c>
      <c r="I3" s="244" t="n">
        <v>0</v>
      </c>
      <c r="J3" s="244" t="n">
        <v>0</v>
      </c>
      <c r="K3" s="243" t="n">
        <v>0</v>
      </c>
    </row>
    <row r="4" customFormat="false" ht="15" hidden="false" customHeight="false" outlineLevel="0" collapsed="false">
      <c r="A4" s="246" t="s">
        <v>736</v>
      </c>
      <c r="B4" s="246" t="s">
        <v>737</v>
      </c>
      <c r="C4" s="245" t="s">
        <v>738</v>
      </c>
      <c r="D4" s="248" t="n">
        <v>0</v>
      </c>
      <c r="E4" s="248" t="n">
        <v>0</v>
      </c>
      <c r="F4" s="248" t="n">
        <v>0</v>
      </c>
      <c r="G4" s="247" t="n">
        <v>0</v>
      </c>
      <c r="H4" s="248" t="n">
        <v>0</v>
      </c>
      <c r="I4" s="248" t="n">
        <v>0</v>
      </c>
      <c r="J4" s="248" t="n">
        <v>0</v>
      </c>
      <c r="K4" s="247" t="n">
        <v>0</v>
      </c>
    </row>
    <row r="5" customFormat="false" ht="15" hidden="false" customHeight="false" outlineLevel="0" collapsed="false">
      <c r="A5" s="246" t="s">
        <v>739</v>
      </c>
      <c r="B5" s="246" t="s">
        <v>740</v>
      </c>
      <c r="C5" s="245" t="s">
        <v>741</v>
      </c>
      <c r="D5" s="248" t="n">
        <v>0</v>
      </c>
      <c r="E5" s="248" t="n">
        <v>0</v>
      </c>
      <c r="F5" s="248" t="n">
        <v>0</v>
      </c>
      <c r="G5" s="247" t="n">
        <v>0</v>
      </c>
      <c r="H5" s="248" t="n">
        <v>0</v>
      </c>
      <c r="I5" s="248" t="n">
        <v>0</v>
      </c>
      <c r="J5" s="248" t="n">
        <v>0</v>
      </c>
      <c r="K5" s="247" t="n">
        <v>0</v>
      </c>
    </row>
    <row r="6" customFormat="false" ht="15" hidden="false" customHeight="false" outlineLevel="0" collapsed="false">
      <c r="A6" s="246" t="s">
        <v>603</v>
      </c>
      <c r="B6" s="246" t="s">
        <v>742</v>
      </c>
      <c r="C6" s="245" t="s">
        <v>743</v>
      </c>
      <c r="D6" s="248" t="n">
        <v>0</v>
      </c>
      <c r="E6" s="248" t="n">
        <v>0</v>
      </c>
      <c r="F6" s="248" t="n">
        <v>0</v>
      </c>
      <c r="G6" s="247" t="n">
        <v>0</v>
      </c>
      <c r="H6" s="248" t="n">
        <v>0</v>
      </c>
      <c r="I6" s="248" t="n">
        <v>0</v>
      </c>
      <c r="J6" s="248" t="n">
        <v>0</v>
      </c>
      <c r="K6" s="247" t="n">
        <v>0</v>
      </c>
    </row>
    <row r="7" customFormat="false" ht="15" hidden="false" customHeight="false" outlineLevel="0" collapsed="false">
      <c r="A7" s="246" t="s">
        <v>606</v>
      </c>
      <c r="B7" s="246" t="s">
        <v>744</v>
      </c>
      <c r="C7" s="245" t="s">
        <v>745</v>
      </c>
      <c r="D7" s="248" t="n">
        <v>0</v>
      </c>
      <c r="E7" s="248" t="n">
        <v>0</v>
      </c>
      <c r="F7" s="248" t="n">
        <v>0</v>
      </c>
      <c r="G7" s="247" t="n">
        <v>0</v>
      </c>
      <c r="H7" s="248" t="n">
        <v>0</v>
      </c>
      <c r="I7" s="248" t="n">
        <v>0</v>
      </c>
      <c r="J7" s="248" t="n">
        <v>0</v>
      </c>
      <c r="K7" s="247" t="n">
        <v>0</v>
      </c>
    </row>
    <row r="8" customFormat="false" ht="15" hidden="false" customHeight="false" outlineLevel="0" collapsed="false">
      <c r="A8" s="246" t="s">
        <v>609</v>
      </c>
      <c r="B8" s="246" t="s">
        <v>746</v>
      </c>
      <c r="C8" s="245" t="s">
        <v>747</v>
      </c>
      <c r="D8" s="248" t="n">
        <v>0</v>
      </c>
      <c r="E8" s="248" t="n">
        <v>0</v>
      </c>
      <c r="F8" s="248" t="n">
        <v>0</v>
      </c>
      <c r="G8" s="247" t="n">
        <v>0</v>
      </c>
      <c r="H8" s="248" t="n">
        <v>0</v>
      </c>
      <c r="I8" s="248" t="n">
        <v>0</v>
      </c>
      <c r="J8" s="248" t="n">
        <v>0</v>
      </c>
      <c r="K8" s="247" t="n">
        <v>0</v>
      </c>
    </row>
    <row r="9" customFormat="false" ht="15" hidden="false" customHeight="false" outlineLevel="0" collapsed="false">
      <c r="A9" s="246" t="s">
        <v>748</v>
      </c>
      <c r="B9" s="246" t="s">
        <v>749</v>
      </c>
      <c r="C9" s="245" t="s">
        <v>750</v>
      </c>
      <c r="D9" s="248" t="n">
        <v>0</v>
      </c>
      <c r="E9" s="248" t="n">
        <v>0</v>
      </c>
      <c r="F9" s="248" t="n">
        <v>0</v>
      </c>
      <c r="G9" s="247" t="n">
        <v>0</v>
      </c>
      <c r="H9" s="248" t="n">
        <v>0</v>
      </c>
      <c r="I9" s="248" t="n">
        <v>0</v>
      </c>
      <c r="J9" s="248" t="n">
        <v>0</v>
      </c>
      <c r="K9" s="247" t="n">
        <v>0</v>
      </c>
    </row>
    <row r="10" customFormat="false" ht="15" hidden="false" customHeight="false" outlineLevel="0" collapsed="false">
      <c r="A10" s="246" t="s">
        <v>751</v>
      </c>
      <c r="B10" s="246" t="s">
        <v>752</v>
      </c>
      <c r="C10" s="245" t="s">
        <v>753</v>
      </c>
      <c r="D10" s="248" t="n">
        <v>0</v>
      </c>
      <c r="E10" s="248" t="n">
        <v>0</v>
      </c>
      <c r="F10" s="248" t="n">
        <v>0</v>
      </c>
      <c r="G10" s="247" t="n">
        <v>0</v>
      </c>
      <c r="H10" s="248" t="n">
        <v>0</v>
      </c>
      <c r="I10" s="248" t="n">
        <v>0</v>
      </c>
      <c r="J10" s="248" t="n">
        <v>0</v>
      </c>
      <c r="K10" s="247" t="n">
        <v>0</v>
      </c>
    </row>
    <row r="11" customFormat="false" ht="15" hidden="false" customHeight="false" outlineLevel="0" collapsed="false">
      <c r="A11" s="246" t="s">
        <v>754</v>
      </c>
      <c r="B11" s="246" t="s">
        <v>755</v>
      </c>
      <c r="C11" s="245" t="s">
        <v>756</v>
      </c>
      <c r="D11" s="248" t="n">
        <v>0</v>
      </c>
      <c r="E11" s="248" t="n">
        <v>0</v>
      </c>
      <c r="F11" s="248" t="n">
        <v>0</v>
      </c>
      <c r="G11" s="247" t="n">
        <v>0</v>
      </c>
      <c r="H11" s="248" t="n">
        <v>0</v>
      </c>
      <c r="I11" s="248" t="n">
        <v>0</v>
      </c>
      <c r="J11" s="248" t="n">
        <v>0</v>
      </c>
      <c r="K11" s="247" t="n">
        <v>0</v>
      </c>
    </row>
    <row r="12" customFormat="false" ht="15" hidden="false" customHeight="false" outlineLevel="0" collapsed="false">
      <c r="A12" s="246" t="s">
        <v>757</v>
      </c>
      <c r="B12" s="246" t="s">
        <v>758</v>
      </c>
      <c r="C12" s="245" t="s">
        <v>759</v>
      </c>
      <c r="D12" s="248" t="n">
        <v>0</v>
      </c>
      <c r="E12" s="248" t="n">
        <v>0</v>
      </c>
      <c r="F12" s="248" t="n">
        <v>0</v>
      </c>
      <c r="G12" s="247" t="n">
        <v>0</v>
      </c>
      <c r="H12" s="248" t="n">
        <v>0</v>
      </c>
      <c r="I12" s="248" t="n">
        <v>0</v>
      </c>
      <c r="J12" s="248" t="n">
        <v>0</v>
      </c>
      <c r="K12" s="247" t="n">
        <v>0</v>
      </c>
    </row>
    <row r="13" customFormat="false" ht="15" hidden="false" customHeight="false" outlineLevel="0" collapsed="false">
      <c r="A13" s="246" t="s">
        <v>760</v>
      </c>
      <c r="B13" s="246" t="s">
        <v>761</v>
      </c>
      <c r="C13" s="245" t="s">
        <v>762</v>
      </c>
      <c r="D13" s="248" t="n">
        <v>0</v>
      </c>
      <c r="E13" s="248" t="n">
        <v>0</v>
      </c>
      <c r="F13" s="248" t="n">
        <v>0</v>
      </c>
      <c r="G13" s="247" t="n">
        <v>0</v>
      </c>
      <c r="H13" s="248" t="n">
        <v>0</v>
      </c>
      <c r="I13" s="248" t="n">
        <v>0</v>
      </c>
      <c r="J13" s="248" t="n">
        <v>0</v>
      </c>
      <c r="K13" s="247" t="n">
        <v>0</v>
      </c>
    </row>
    <row r="14" customFormat="false" ht="15" hidden="false" customHeight="false" outlineLevel="0" collapsed="false">
      <c r="A14" s="246" t="s">
        <v>603</v>
      </c>
      <c r="B14" s="246" t="s">
        <v>763</v>
      </c>
      <c r="C14" s="245" t="s">
        <v>764</v>
      </c>
      <c r="D14" s="248" t="n">
        <v>0</v>
      </c>
      <c r="E14" s="248" t="n">
        <v>0</v>
      </c>
      <c r="F14" s="248" t="n">
        <v>0</v>
      </c>
      <c r="G14" s="247" t="n">
        <v>0</v>
      </c>
      <c r="H14" s="248" t="n">
        <v>0</v>
      </c>
      <c r="I14" s="248" t="n">
        <v>0</v>
      </c>
      <c r="J14" s="248" t="n">
        <v>0</v>
      </c>
      <c r="K14" s="247" t="n">
        <v>0</v>
      </c>
    </row>
    <row r="15" customFormat="false" ht="15" hidden="false" customHeight="false" outlineLevel="0" collapsed="false">
      <c r="A15" s="246" t="s">
        <v>606</v>
      </c>
      <c r="B15" s="246" t="s">
        <v>765</v>
      </c>
      <c r="C15" s="245" t="s">
        <v>766</v>
      </c>
      <c r="D15" s="248" t="n">
        <v>0</v>
      </c>
      <c r="E15" s="248" t="n">
        <v>0</v>
      </c>
      <c r="F15" s="248" t="n">
        <v>0</v>
      </c>
      <c r="G15" s="247" t="n">
        <v>0</v>
      </c>
      <c r="H15" s="248" t="n">
        <v>0</v>
      </c>
      <c r="I15" s="248" t="n">
        <v>0</v>
      </c>
      <c r="J15" s="248" t="n">
        <v>0</v>
      </c>
      <c r="K15" s="247" t="n">
        <v>0</v>
      </c>
    </row>
    <row r="16" customFormat="false" ht="15" hidden="false" customHeight="false" outlineLevel="0" collapsed="false">
      <c r="A16" s="246" t="s">
        <v>609</v>
      </c>
      <c r="B16" s="246" t="s">
        <v>767</v>
      </c>
      <c r="C16" s="245" t="s">
        <v>768</v>
      </c>
      <c r="D16" s="248" t="n">
        <v>0</v>
      </c>
      <c r="E16" s="248" t="n">
        <v>0</v>
      </c>
      <c r="F16" s="248" t="n">
        <v>0</v>
      </c>
      <c r="G16" s="247" t="n">
        <v>0</v>
      </c>
      <c r="H16" s="248" t="n">
        <v>0</v>
      </c>
      <c r="I16" s="248" t="n">
        <v>0</v>
      </c>
      <c r="J16" s="248" t="n">
        <v>0</v>
      </c>
      <c r="K16" s="247" t="n">
        <v>0</v>
      </c>
    </row>
    <row r="17" customFormat="false" ht="15" hidden="false" customHeight="false" outlineLevel="0" collapsed="false">
      <c r="A17" s="246" t="s">
        <v>748</v>
      </c>
      <c r="B17" s="246" t="s">
        <v>769</v>
      </c>
      <c r="C17" s="245" t="s">
        <v>770</v>
      </c>
      <c r="D17" s="248" t="n">
        <v>0</v>
      </c>
      <c r="E17" s="248" t="n">
        <v>0</v>
      </c>
      <c r="F17" s="248" t="n">
        <v>0</v>
      </c>
      <c r="G17" s="247" t="n">
        <v>0</v>
      </c>
      <c r="H17" s="248" t="n">
        <v>0</v>
      </c>
      <c r="I17" s="248" t="n">
        <v>0</v>
      </c>
      <c r="J17" s="248" t="n">
        <v>0</v>
      </c>
      <c r="K17" s="247" t="n">
        <v>0</v>
      </c>
    </row>
    <row r="18" customFormat="false" ht="15" hidden="false" customHeight="false" outlineLevel="0" collapsed="false">
      <c r="A18" s="246" t="s">
        <v>751</v>
      </c>
      <c r="B18" s="246" t="s">
        <v>771</v>
      </c>
      <c r="C18" s="245" t="s">
        <v>772</v>
      </c>
      <c r="D18" s="248" t="n">
        <v>0</v>
      </c>
      <c r="E18" s="248" t="n">
        <v>0</v>
      </c>
      <c r="F18" s="248" t="n">
        <v>0</v>
      </c>
      <c r="G18" s="247" t="n">
        <v>0</v>
      </c>
      <c r="H18" s="248" t="n">
        <v>0</v>
      </c>
      <c r="I18" s="248" t="n">
        <v>0</v>
      </c>
      <c r="J18" s="248" t="n">
        <v>0</v>
      </c>
      <c r="K18" s="247" t="n">
        <v>0</v>
      </c>
    </row>
    <row r="19" customFormat="false" ht="15" hidden="false" customHeight="false" outlineLevel="0" collapsed="false">
      <c r="A19" s="246" t="s">
        <v>754</v>
      </c>
      <c r="B19" s="246" t="s">
        <v>773</v>
      </c>
      <c r="C19" s="245" t="s">
        <v>774</v>
      </c>
      <c r="D19" s="248" t="n">
        <v>0</v>
      </c>
      <c r="E19" s="248" t="n">
        <v>0</v>
      </c>
      <c r="F19" s="248" t="n">
        <v>0</v>
      </c>
      <c r="G19" s="247" t="n">
        <v>0</v>
      </c>
      <c r="H19" s="248" t="n">
        <v>0</v>
      </c>
      <c r="I19" s="248" t="n">
        <v>0</v>
      </c>
      <c r="J19" s="248" t="n">
        <v>0</v>
      </c>
      <c r="K19" s="247" t="n">
        <v>0</v>
      </c>
    </row>
    <row r="20" customFormat="false" ht="15" hidden="false" customHeight="false" outlineLevel="0" collapsed="false">
      <c r="A20" s="246" t="s">
        <v>775</v>
      </c>
      <c r="B20" s="246" t="s">
        <v>776</v>
      </c>
      <c r="C20" s="245" t="s">
        <v>777</v>
      </c>
      <c r="D20" s="248" t="n">
        <v>0</v>
      </c>
      <c r="E20" s="248" t="n">
        <v>0</v>
      </c>
      <c r="F20" s="248" t="n">
        <v>0</v>
      </c>
      <c r="G20" s="247" t="n">
        <v>0</v>
      </c>
      <c r="H20" s="248" t="n">
        <v>0</v>
      </c>
      <c r="I20" s="248" t="n">
        <v>0</v>
      </c>
      <c r="J20" s="248" t="n">
        <v>0</v>
      </c>
      <c r="K20" s="247" t="n">
        <v>0</v>
      </c>
    </row>
    <row r="21" customFormat="false" ht="15" hidden="false" customHeight="false" outlineLevel="0" collapsed="false">
      <c r="A21" s="246" t="s">
        <v>778</v>
      </c>
      <c r="B21" s="246" t="s">
        <v>779</v>
      </c>
      <c r="C21" s="245" t="s">
        <v>780</v>
      </c>
      <c r="D21" s="248" t="n">
        <v>0</v>
      </c>
      <c r="E21" s="248" t="n">
        <v>0</v>
      </c>
      <c r="F21" s="248" t="n">
        <v>0</v>
      </c>
      <c r="G21" s="247" t="n">
        <v>0</v>
      </c>
      <c r="H21" s="248" t="n">
        <v>0</v>
      </c>
      <c r="I21" s="248" t="n">
        <v>0</v>
      </c>
      <c r="J21" s="248" t="n">
        <v>0</v>
      </c>
      <c r="K21" s="247" t="n">
        <v>0</v>
      </c>
    </row>
    <row r="22" customFormat="false" ht="15" hidden="false" customHeight="false" outlineLevel="0" collapsed="false">
      <c r="A22" s="246" t="s">
        <v>781</v>
      </c>
      <c r="B22" s="246" t="s">
        <v>782</v>
      </c>
      <c r="C22" s="245" t="s">
        <v>783</v>
      </c>
      <c r="D22" s="248" t="n">
        <v>0</v>
      </c>
      <c r="E22" s="248" t="n">
        <v>0</v>
      </c>
      <c r="F22" s="248" t="n">
        <v>0</v>
      </c>
      <c r="G22" s="247" t="n">
        <v>0</v>
      </c>
      <c r="H22" s="248" t="n">
        <v>0</v>
      </c>
      <c r="I22" s="248" t="n">
        <v>0</v>
      </c>
      <c r="J22" s="248" t="n">
        <v>0</v>
      </c>
      <c r="K22" s="247" t="n">
        <v>0</v>
      </c>
    </row>
    <row r="23" customFormat="false" ht="15" hidden="false" customHeight="false" outlineLevel="0" collapsed="false">
      <c r="A23" s="246" t="s">
        <v>784</v>
      </c>
      <c r="B23" s="246" t="s">
        <v>785</v>
      </c>
      <c r="C23" s="245" t="s">
        <v>786</v>
      </c>
      <c r="D23" s="248" t="n">
        <v>0</v>
      </c>
      <c r="E23" s="248" t="n">
        <v>0</v>
      </c>
      <c r="F23" s="248" t="n">
        <v>0</v>
      </c>
      <c r="G23" s="247" t="n">
        <v>0</v>
      </c>
      <c r="H23" s="248" t="n">
        <v>0</v>
      </c>
      <c r="I23" s="248" t="n">
        <v>0</v>
      </c>
      <c r="J23" s="248" t="n">
        <v>0</v>
      </c>
      <c r="K23" s="247" t="n">
        <v>0</v>
      </c>
    </row>
    <row r="24" customFormat="false" ht="15" hidden="false" customHeight="false" outlineLevel="0" collapsed="false">
      <c r="A24" s="246" t="s">
        <v>603</v>
      </c>
      <c r="B24" s="246" t="s">
        <v>787</v>
      </c>
      <c r="C24" s="245" t="s">
        <v>788</v>
      </c>
      <c r="D24" s="248" t="n">
        <v>0</v>
      </c>
      <c r="E24" s="248" t="n">
        <v>0</v>
      </c>
      <c r="F24" s="248" t="n">
        <v>0</v>
      </c>
      <c r="G24" s="247" t="n">
        <v>0</v>
      </c>
      <c r="H24" s="248" t="n">
        <v>0</v>
      </c>
      <c r="I24" s="248" t="n">
        <v>0</v>
      </c>
      <c r="J24" s="248" t="n">
        <v>0</v>
      </c>
      <c r="K24" s="247" t="n">
        <v>0</v>
      </c>
    </row>
    <row r="25" customFormat="false" ht="15" hidden="false" customHeight="false" outlineLevel="0" collapsed="false">
      <c r="A25" s="246" t="s">
        <v>606</v>
      </c>
      <c r="B25" s="246" t="s">
        <v>789</v>
      </c>
      <c r="C25" s="245" t="s">
        <v>790</v>
      </c>
      <c r="D25" s="248" t="n">
        <v>0</v>
      </c>
      <c r="E25" s="248" t="n">
        <v>0</v>
      </c>
      <c r="F25" s="248" t="n">
        <v>0</v>
      </c>
      <c r="G25" s="247" t="n">
        <v>0</v>
      </c>
      <c r="H25" s="248" t="n">
        <v>0</v>
      </c>
      <c r="I25" s="248" t="n">
        <v>0</v>
      </c>
      <c r="J25" s="248" t="n">
        <v>0</v>
      </c>
      <c r="K25" s="247" t="n">
        <v>0</v>
      </c>
    </row>
    <row r="26" customFormat="false" ht="15" hidden="false" customHeight="false" outlineLevel="0" collapsed="false">
      <c r="A26" s="246" t="s">
        <v>609</v>
      </c>
      <c r="B26" s="246" t="s">
        <v>791</v>
      </c>
      <c r="C26" s="245" t="s">
        <v>792</v>
      </c>
      <c r="D26" s="248" t="n">
        <v>0</v>
      </c>
      <c r="E26" s="248" t="n">
        <v>0</v>
      </c>
      <c r="F26" s="248" t="n">
        <v>0</v>
      </c>
      <c r="G26" s="247" t="n">
        <v>0</v>
      </c>
      <c r="H26" s="248" t="n">
        <v>0</v>
      </c>
      <c r="I26" s="248" t="n">
        <v>0</v>
      </c>
      <c r="J26" s="248" t="n">
        <v>0</v>
      </c>
      <c r="K26" s="247" t="n">
        <v>0</v>
      </c>
    </row>
    <row r="27" customFormat="false" ht="15" hidden="false" customHeight="false" outlineLevel="0" collapsed="false">
      <c r="A27" s="246" t="s">
        <v>748</v>
      </c>
      <c r="B27" s="246" t="s">
        <v>793</v>
      </c>
      <c r="C27" s="245" t="s">
        <v>794</v>
      </c>
      <c r="D27" s="248" t="n">
        <v>0</v>
      </c>
      <c r="E27" s="248" t="n">
        <v>0</v>
      </c>
      <c r="F27" s="248" t="n">
        <v>0</v>
      </c>
      <c r="G27" s="247" t="n">
        <v>0</v>
      </c>
      <c r="H27" s="248" t="n">
        <v>0</v>
      </c>
      <c r="I27" s="248" t="n">
        <v>0</v>
      </c>
      <c r="J27" s="248" t="n">
        <v>0</v>
      </c>
      <c r="K27" s="247" t="n">
        <v>0</v>
      </c>
    </row>
    <row r="28" customFormat="false" ht="15" hidden="false" customHeight="false" outlineLevel="0" collapsed="false">
      <c r="A28" s="246" t="s">
        <v>751</v>
      </c>
      <c r="B28" s="246" t="s">
        <v>795</v>
      </c>
      <c r="C28" s="245" t="s">
        <v>796</v>
      </c>
      <c r="D28" s="248" t="n">
        <v>0</v>
      </c>
      <c r="E28" s="248" t="n">
        <v>0</v>
      </c>
      <c r="F28" s="248" t="n">
        <v>0</v>
      </c>
      <c r="G28" s="247" t="n">
        <v>0</v>
      </c>
      <c r="H28" s="248" t="n">
        <v>0</v>
      </c>
      <c r="I28" s="248" t="n">
        <v>0</v>
      </c>
      <c r="J28" s="248" t="n">
        <v>0</v>
      </c>
      <c r="K28" s="247" t="n">
        <v>0</v>
      </c>
    </row>
    <row r="29" customFormat="false" ht="15" hidden="false" customHeight="false" outlineLevel="0" collapsed="false">
      <c r="A29" s="246" t="s">
        <v>754</v>
      </c>
      <c r="B29" s="246" t="s">
        <v>797</v>
      </c>
      <c r="C29" s="245" t="s">
        <v>798</v>
      </c>
      <c r="D29" s="248" t="n">
        <v>0</v>
      </c>
      <c r="E29" s="248" t="n">
        <v>0</v>
      </c>
      <c r="F29" s="248" t="n">
        <v>0</v>
      </c>
      <c r="G29" s="247" t="n">
        <v>0</v>
      </c>
      <c r="H29" s="248" t="n">
        <v>0</v>
      </c>
      <c r="I29" s="248" t="n">
        <v>0</v>
      </c>
      <c r="J29" s="248" t="n">
        <v>0</v>
      </c>
      <c r="K29" s="247" t="n">
        <v>0</v>
      </c>
    </row>
    <row r="30" customFormat="false" ht="15" hidden="false" customHeight="false" outlineLevel="0" collapsed="false">
      <c r="A30" s="246" t="s">
        <v>775</v>
      </c>
      <c r="B30" s="246" t="s">
        <v>799</v>
      </c>
      <c r="C30" s="245" t="s">
        <v>800</v>
      </c>
      <c r="D30" s="248" t="n">
        <v>0</v>
      </c>
      <c r="E30" s="248" t="n">
        <v>0</v>
      </c>
      <c r="F30" s="248" t="n">
        <v>0</v>
      </c>
      <c r="G30" s="247" t="n">
        <v>0</v>
      </c>
      <c r="H30" s="248" t="n">
        <v>0</v>
      </c>
      <c r="I30" s="248" t="n">
        <v>0</v>
      </c>
      <c r="J30" s="248" t="n">
        <v>0</v>
      </c>
      <c r="K30" s="247" t="n">
        <v>0</v>
      </c>
    </row>
    <row r="31" customFormat="false" ht="15" hidden="false" customHeight="false" outlineLevel="0" collapsed="false">
      <c r="A31" s="246" t="s">
        <v>778</v>
      </c>
      <c r="B31" s="246" t="s">
        <v>801</v>
      </c>
      <c r="C31" s="245" t="s">
        <v>802</v>
      </c>
      <c r="D31" s="248" t="n">
        <v>0</v>
      </c>
      <c r="E31" s="248" t="n">
        <v>0</v>
      </c>
      <c r="F31" s="248" t="n">
        <v>0</v>
      </c>
      <c r="G31" s="247" t="n">
        <v>0</v>
      </c>
      <c r="H31" s="248" t="n">
        <v>0</v>
      </c>
      <c r="I31" s="248" t="n">
        <v>0</v>
      </c>
      <c r="J31" s="248" t="n">
        <v>0</v>
      </c>
      <c r="K31" s="247" t="n">
        <v>0</v>
      </c>
    </row>
    <row r="32" customFormat="false" ht="15" hidden="false" customHeight="false" outlineLevel="0" collapsed="false">
      <c r="A32" s="246" t="s">
        <v>803</v>
      </c>
      <c r="B32" s="246" t="s">
        <v>804</v>
      </c>
      <c r="C32" s="245" t="s">
        <v>805</v>
      </c>
      <c r="D32" s="248" t="n">
        <v>0</v>
      </c>
      <c r="E32" s="248" t="n">
        <v>0</v>
      </c>
      <c r="F32" s="248" t="n">
        <v>0</v>
      </c>
      <c r="G32" s="247" t="n">
        <v>0</v>
      </c>
      <c r="H32" s="248" t="n">
        <v>0</v>
      </c>
      <c r="I32" s="248" t="n">
        <v>0</v>
      </c>
      <c r="J32" s="248" t="n">
        <v>0</v>
      </c>
      <c r="K32" s="247" t="n">
        <v>0</v>
      </c>
    </row>
    <row r="33" customFormat="false" ht="15" hidden="false" customHeight="false" outlineLevel="0" collapsed="false">
      <c r="A33" s="246" t="s">
        <v>806</v>
      </c>
      <c r="B33" s="246" t="s">
        <v>807</v>
      </c>
      <c r="C33" s="245" t="s">
        <v>808</v>
      </c>
      <c r="D33" s="248" t="n">
        <v>0</v>
      </c>
      <c r="E33" s="248" t="n">
        <v>0</v>
      </c>
      <c r="F33" s="248" t="n">
        <v>0</v>
      </c>
      <c r="G33" s="247" t="n">
        <v>0</v>
      </c>
      <c r="H33" s="248" t="n">
        <v>0</v>
      </c>
      <c r="I33" s="248" t="n">
        <v>0</v>
      </c>
      <c r="J33" s="248" t="n">
        <v>0</v>
      </c>
      <c r="K33" s="247" t="n">
        <v>0</v>
      </c>
    </row>
    <row r="34" customFormat="false" ht="15" hidden="false" customHeight="false" outlineLevel="0" collapsed="false">
      <c r="A34" s="246" t="s">
        <v>588</v>
      </c>
      <c r="B34" s="246" t="s">
        <v>809</v>
      </c>
      <c r="C34" s="245" t="s">
        <v>810</v>
      </c>
      <c r="D34" s="247" t="n">
        <v>7389.34</v>
      </c>
      <c r="E34" s="248" t="n">
        <v>0</v>
      </c>
      <c r="F34" s="247" t="n">
        <v>7389.34</v>
      </c>
      <c r="G34" s="247" t="n">
        <v>8183.45</v>
      </c>
      <c r="H34" s="247" t="n">
        <v>7389.34</v>
      </c>
      <c r="I34" s="248" t="n">
        <v>0</v>
      </c>
      <c r="J34" s="247" t="n">
        <v>7389.34</v>
      </c>
      <c r="K34" s="247" t="n">
        <v>8184</v>
      </c>
    </row>
    <row r="35" customFormat="false" ht="15" hidden="false" customHeight="false" outlineLevel="0" collapsed="false">
      <c r="A35" s="246" t="s">
        <v>811</v>
      </c>
      <c r="B35" s="246" t="s">
        <v>812</v>
      </c>
      <c r="C35" s="245" t="s">
        <v>813</v>
      </c>
      <c r="D35" s="248" t="n">
        <v>0</v>
      </c>
      <c r="E35" s="248" t="n">
        <v>0</v>
      </c>
      <c r="F35" s="248" t="n">
        <v>0</v>
      </c>
      <c r="G35" s="247" t="n">
        <v>0</v>
      </c>
      <c r="H35" s="248" t="n">
        <v>0</v>
      </c>
      <c r="I35" s="248" t="n">
        <v>0</v>
      </c>
      <c r="J35" s="248" t="n">
        <v>0</v>
      </c>
      <c r="K35" s="247" t="n">
        <v>0</v>
      </c>
    </row>
    <row r="36" customFormat="false" ht="15" hidden="false" customHeight="false" outlineLevel="0" collapsed="false">
      <c r="A36" s="246" t="s">
        <v>814</v>
      </c>
      <c r="B36" s="246" t="s">
        <v>815</v>
      </c>
      <c r="C36" s="245" t="s">
        <v>816</v>
      </c>
      <c r="D36" s="248" t="n">
        <v>0</v>
      </c>
      <c r="E36" s="248" t="n">
        <v>0</v>
      </c>
      <c r="F36" s="248" t="n">
        <v>0</v>
      </c>
      <c r="G36" s="247" t="n">
        <v>0</v>
      </c>
      <c r="H36" s="248" t="n">
        <v>0</v>
      </c>
      <c r="I36" s="248" t="n">
        <v>0</v>
      </c>
      <c r="J36" s="248" t="n">
        <v>0</v>
      </c>
      <c r="K36" s="247" t="n">
        <v>0</v>
      </c>
    </row>
    <row r="37" customFormat="false" ht="15" hidden="false" customHeight="false" outlineLevel="0" collapsed="false">
      <c r="A37" s="246" t="s">
        <v>603</v>
      </c>
      <c r="B37" s="246" t="s">
        <v>817</v>
      </c>
      <c r="C37" s="245" t="s">
        <v>818</v>
      </c>
      <c r="D37" s="248" t="n">
        <v>0</v>
      </c>
      <c r="E37" s="248" t="n">
        <v>0</v>
      </c>
      <c r="F37" s="248" t="n">
        <v>0</v>
      </c>
      <c r="G37" s="247" t="n">
        <v>0</v>
      </c>
      <c r="H37" s="248" t="n">
        <v>0</v>
      </c>
      <c r="I37" s="248" t="n">
        <v>0</v>
      </c>
      <c r="J37" s="248" t="n">
        <v>0</v>
      </c>
      <c r="K37" s="247" t="n">
        <v>0</v>
      </c>
    </row>
    <row r="38" customFormat="false" ht="15" hidden="false" customHeight="false" outlineLevel="0" collapsed="false">
      <c r="A38" s="246" t="s">
        <v>606</v>
      </c>
      <c r="B38" s="246" t="s">
        <v>819</v>
      </c>
      <c r="C38" s="245" t="s">
        <v>820</v>
      </c>
      <c r="D38" s="248" t="n">
        <v>0</v>
      </c>
      <c r="E38" s="248" t="n">
        <v>0</v>
      </c>
      <c r="F38" s="248" t="n">
        <v>0</v>
      </c>
      <c r="G38" s="247" t="n">
        <v>0</v>
      </c>
      <c r="H38" s="248" t="n">
        <v>0</v>
      </c>
      <c r="I38" s="248" t="n">
        <v>0</v>
      </c>
      <c r="J38" s="248" t="n">
        <v>0</v>
      </c>
      <c r="K38" s="247" t="n">
        <v>0</v>
      </c>
    </row>
    <row r="39" customFormat="false" ht="15" hidden="false" customHeight="false" outlineLevel="0" collapsed="false">
      <c r="A39" s="246" t="s">
        <v>609</v>
      </c>
      <c r="B39" s="246" t="s">
        <v>821</v>
      </c>
      <c r="C39" s="245" t="s">
        <v>822</v>
      </c>
      <c r="D39" s="248" t="n">
        <v>0</v>
      </c>
      <c r="E39" s="248" t="n">
        <v>0</v>
      </c>
      <c r="F39" s="248" t="n">
        <v>0</v>
      </c>
      <c r="G39" s="247" t="n">
        <v>0</v>
      </c>
      <c r="H39" s="248" t="n">
        <v>0</v>
      </c>
      <c r="I39" s="248" t="n">
        <v>0</v>
      </c>
      <c r="J39" s="248" t="n">
        <v>0</v>
      </c>
      <c r="K39" s="247" t="n">
        <v>0</v>
      </c>
    </row>
    <row r="40" customFormat="false" ht="15" hidden="false" customHeight="false" outlineLevel="0" collapsed="false">
      <c r="A40" s="246" t="s">
        <v>748</v>
      </c>
      <c r="B40" s="246" t="s">
        <v>823</v>
      </c>
      <c r="C40" s="245" t="s">
        <v>824</v>
      </c>
      <c r="D40" s="248" t="n">
        <v>0</v>
      </c>
      <c r="E40" s="248" t="n">
        <v>0</v>
      </c>
      <c r="F40" s="248" t="n">
        <v>0</v>
      </c>
      <c r="G40" s="247" t="n">
        <v>0</v>
      </c>
      <c r="H40" s="248" t="n">
        <v>0</v>
      </c>
      <c r="I40" s="248" t="n">
        <v>0</v>
      </c>
      <c r="J40" s="248" t="n">
        <v>0</v>
      </c>
      <c r="K40" s="247" t="n">
        <v>0</v>
      </c>
    </row>
    <row r="41" customFormat="false" ht="15" hidden="false" customHeight="false" outlineLevel="0" collapsed="false">
      <c r="A41" s="246" t="s">
        <v>751</v>
      </c>
      <c r="B41" s="246" t="s">
        <v>825</v>
      </c>
      <c r="C41" s="245" t="s">
        <v>826</v>
      </c>
      <c r="D41" s="248" t="n">
        <v>0</v>
      </c>
      <c r="E41" s="248" t="n">
        <v>0</v>
      </c>
      <c r="F41" s="248" t="n">
        <v>0</v>
      </c>
      <c r="G41" s="247" t="n">
        <v>0</v>
      </c>
      <c r="H41" s="248" t="n">
        <v>0</v>
      </c>
      <c r="I41" s="248" t="n">
        <v>0</v>
      </c>
      <c r="J41" s="248" t="n">
        <v>0</v>
      </c>
      <c r="K41" s="247" t="n">
        <v>0</v>
      </c>
    </row>
    <row r="42" customFormat="false" ht="15" hidden="false" customHeight="false" outlineLevel="0" collapsed="false">
      <c r="A42" s="246" t="s">
        <v>827</v>
      </c>
      <c r="B42" s="246" t="s">
        <v>828</v>
      </c>
      <c r="C42" s="245" t="s">
        <v>829</v>
      </c>
      <c r="D42" s="248" t="n">
        <v>0</v>
      </c>
      <c r="E42" s="248" t="n">
        <v>0</v>
      </c>
      <c r="F42" s="248" t="n">
        <v>0</v>
      </c>
      <c r="G42" s="247" t="n">
        <v>0</v>
      </c>
      <c r="H42" s="248" t="n">
        <v>0</v>
      </c>
      <c r="I42" s="248" t="n">
        <v>0</v>
      </c>
      <c r="J42" s="248" t="n">
        <v>0</v>
      </c>
      <c r="K42" s="247" t="n">
        <v>0</v>
      </c>
    </row>
    <row r="43" customFormat="false" ht="15" hidden="false" customHeight="false" outlineLevel="0" collapsed="false">
      <c r="A43" s="246" t="s">
        <v>830</v>
      </c>
      <c r="B43" s="246" t="s">
        <v>831</v>
      </c>
      <c r="C43" s="245" t="s">
        <v>832</v>
      </c>
      <c r="D43" s="248" t="n">
        <v>0</v>
      </c>
      <c r="E43" s="248" t="n">
        <v>0</v>
      </c>
      <c r="F43" s="248" t="n">
        <v>0</v>
      </c>
      <c r="G43" s="247" t="n">
        <v>0</v>
      </c>
      <c r="H43" s="248" t="n">
        <v>0</v>
      </c>
      <c r="I43" s="248" t="n">
        <v>0</v>
      </c>
      <c r="J43" s="248" t="n">
        <v>0</v>
      </c>
      <c r="K43" s="247" t="n">
        <v>0</v>
      </c>
    </row>
    <row r="44" customFormat="false" ht="15" hidden="false" customHeight="false" outlineLevel="0" collapsed="false">
      <c r="A44" s="246" t="s">
        <v>833</v>
      </c>
      <c r="B44" s="246" t="s">
        <v>834</v>
      </c>
      <c r="C44" s="245" t="s">
        <v>835</v>
      </c>
      <c r="D44" s="248" t="n">
        <v>0</v>
      </c>
      <c r="E44" s="248" t="n">
        <v>0</v>
      </c>
      <c r="F44" s="248" t="n">
        <v>0</v>
      </c>
      <c r="G44" s="247" t="n">
        <v>0</v>
      </c>
      <c r="H44" s="248" t="n">
        <v>0</v>
      </c>
      <c r="I44" s="248" t="n">
        <v>0</v>
      </c>
      <c r="J44" s="248" t="n">
        <v>0</v>
      </c>
      <c r="K44" s="247" t="n">
        <v>0</v>
      </c>
    </row>
    <row r="45" customFormat="false" ht="15" hidden="false" customHeight="false" outlineLevel="0" collapsed="false">
      <c r="A45" s="246" t="s">
        <v>836</v>
      </c>
      <c r="B45" s="246" t="s">
        <v>837</v>
      </c>
      <c r="C45" s="245" t="s">
        <v>838</v>
      </c>
      <c r="D45" s="248" t="n">
        <v>0</v>
      </c>
      <c r="E45" s="248" t="n">
        <v>0</v>
      </c>
      <c r="F45" s="248" t="n">
        <v>0</v>
      </c>
      <c r="G45" s="247" t="n">
        <v>0</v>
      </c>
      <c r="H45" s="248" t="n">
        <v>0</v>
      </c>
      <c r="I45" s="248" t="n">
        <v>0</v>
      </c>
      <c r="J45" s="248" t="n">
        <v>0</v>
      </c>
      <c r="K45" s="247" t="n">
        <v>0</v>
      </c>
    </row>
    <row r="46" customFormat="false" ht="15" hidden="false" customHeight="false" outlineLevel="0" collapsed="false">
      <c r="A46" s="246" t="s">
        <v>839</v>
      </c>
      <c r="B46" s="246" t="s">
        <v>840</v>
      </c>
      <c r="C46" s="245" t="s">
        <v>841</v>
      </c>
      <c r="D46" s="248" t="n">
        <v>0</v>
      </c>
      <c r="E46" s="248" t="n">
        <v>0</v>
      </c>
      <c r="F46" s="248" t="n">
        <v>0</v>
      </c>
      <c r="G46" s="247" t="n">
        <v>0</v>
      </c>
      <c r="H46" s="248" t="n">
        <v>0</v>
      </c>
      <c r="I46" s="248" t="n">
        <v>0</v>
      </c>
      <c r="J46" s="248" t="n">
        <v>0</v>
      </c>
      <c r="K46" s="247" t="n">
        <v>0</v>
      </c>
    </row>
    <row r="47" customFormat="false" ht="15" hidden="false" customHeight="false" outlineLevel="0" collapsed="false">
      <c r="A47" s="246" t="s">
        <v>603</v>
      </c>
      <c r="B47" s="246" t="s">
        <v>842</v>
      </c>
      <c r="C47" s="245" t="s">
        <v>843</v>
      </c>
      <c r="D47" s="248" t="n">
        <v>0</v>
      </c>
      <c r="E47" s="248" t="n">
        <v>0</v>
      </c>
      <c r="F47" s="248" t="n">
        <v>0</v>
      </c>
      <c r="G47" s="247" t="n">
        <v>0</v>
      </c>
      <c r="H47" s="248" t="n">
        <v>0</v>
      </c>
      <c r="I47" s="248" t="n">
        <v>0</v>
      </c>
      <c r="J47" s="248" t="n">
        <v>0</v>
      </c>
      <c r="K47" s="247" t="n">
        <v>0</v>
      </c>
    </row>
    <row r="48" customFormat="false" ht="15" hidden="false" customHeight="false" outlineLevel="0" collapsed="false">
      <c r="A48" s="246" t="s">
        <v>606</v>
      </c>
      <c r="B48" s="246" t="s">
        <v>844</v>
      </c>
      <c r="C48" s="245" t="s">
        <v>845</v>
      </c>
      <c r="D48" s="248" t="n">
        <v>0</v>
      </c>
      <c r="E48" s="248" t="n">
        <v>0</v>
      </c>
      <c r="F48" s="248" t="n">
        <v>0</v>
      </c>
      <c r="G48" s="247" t="n">
        <v>0</v>
      </c>
      <c r="H48" s="248" t="n">
        <v>0</v>
      </c>
      <c r="I48" s="248" t="n">
        <v>0</v>
      </c>
      <c r="J48" s="248" t="n">
        <v>0</v>
      </c>
      <c r="K48" s="247" t="n">
        <v>0</v>
      </c>
    </row>
    <row r="49" customFormat="false" ht="15" hidden="false" customHeight="false" outlineLevel="0" collapsed="false">
      <c r="A49" s="246" t="s">
        <v>609</v>
      </c>
      <c r="B49" s="246" t="s">
        <v>846</v>
      </c>
      <c r="C49" s="245" t="s">
        <v>847</v>
      </c>
      <c r="D49" s="248" t="n">
        <v>0</v>
      </c>
      <c r="E49" s="248" t="n">
        <v>0</v>
      </c>
      <c r="F49" s="248" t="n">
        <v>0</v>
      </c>
      <c r="G49" s="247" t="n">
        <v>0</v>
      </c>
      <c r="H49" s="248" t="n">
        <v>0</v>
      </c>
      <c r="I49" s="248" t="n">
        <v>0</v>
      </c>
      <c r="J49" s="248" t="n">
        <v>0</v>
      </c>
      <c r="K49" s="247" t="n">
        <v>0</v>
      </c>
    </row>
    <row r="50" customFormat="false" ht="15" hidden="false" customHeight="false" outlineLevel="0" collapsed="false">
      <c r="A50" s="246" t="s">
        <v>748</v>
      </c>
      <c r="B50" s="246" t="s">
        <v>848</v>
      </c>
      <c r="C50" s="245" t="s">
        <v>849</v>
      </c>
      <c r="D50" s="248" t="n">
        <v>0</v>
      </c>
      <c r="E50" s="248" t="n">
        <v>0</v>
      </c>
      <c r="F50" s="248" t="n">
        <v>0</v>
      </c>
      <c r="G50" s="247" t="n">
        <v>0</v>
      </c>
      <c r="H50" s="248" t="n">
        <v>0</v>
      </c>
      <c r="I50" s="248" t="n">
        <v>0</v>
      </c>
      <c r="J50" s="248" t="n">
        <v>0</v>
      </c>
      <c r="K50" s="247" t="n">
        <v>0</v>
      </c>
    </row>
    <row r="51" customFormat="false" ht="15" hidden="false" customHeight="false" outlineLevel="0" collapsed="false">
      <c r="A51" s="246" t="s">
        <v>751</v>
      </c>
      <c r="B51" s="246" t="s">
        <v>850</v>
      </c>
      <c r="C51" s="245" t="s">
        <v>851</v>
      </c>
      <c r="D51" s="248" t="n">
        <v>0</v>
      </c>
      <c r="E51" s="248" t="n">
        <v>0</v>
      </c>
      <c r="F51" s="248" t="n">
        <v>0</v>
      </c>
      <c r="G51" s="247" t="n">
        <v>0</v>
      </c>
      <c r="H51" s="248" t="n">
        <v>0</v>
      </c>
      <c r="I51" s="248" t="n">
        <v>0</v>
      </c>
      <c r="J51" s="248" t="n">
        <v>0</v>
      </c>
      <c r="K51" s="247" t="n">
        <v>0</v>
      </c>
    </row>
    <row r="52" customFormat="false" ht="15" hidden="false" customHeight="false" outlineLevel="0" collapsed="false">
      <c r="A52" s="246" t="s">
        <v>754</v>
      </c>
      <c r="B52" s="246" t="s">
        <v>852</v>
      </c>
      <c r="C52" s="245" t="s">
        <v>853</v>
      </c>
      <c r="D52" s="248" t="n">
        <v>0</v>
      </c>
      <c r="E52" s="248" t="n">
        <v>0</v>
      </c>
      <c r="F52" s="248" t="n">
        <v>0</v>
      </c>
      <c r="G52" s="247" t="n">
        <v>0</v>
      </c>
      <c r="H52" s="248" t="n">
        <v>0</v>
      </c>
      <c r="I52" s="248" t="n">
        <v>0</v>
      </c>
      <c r="J52" s="248" t="n">
        <v>0</v>
      </c>
      <c r="K52" s="247" t="n">
        <v>0</v>
      </c>
    </row>
    <row r="53" customFormat="false" ht="15" hidden="false" customHeight="false" outlineLevel="0" collapsed="false">
      <c r="A53" s="246" t="s">
        <v>775</v>
      </c>
      <c r="B53" s="246" t="s">
        <v>854</v>
      </c>
      <c r="C53" s="245" t="s">
        <v>855</v>
      </c>
      <c r="D53" s="248" t="n">
        <v>0</v>
      </c>
      <c r="E53" s="248" t="n">
        <v>0</v>
      </c>
      <c r="F53" s="248" t="n">
        <v>0</v>
      </c>
      <c r="G53" s="247" t="n">
        <v>0</v>
      </c>
      <c r="H53" s="248" t="n">
        <v>0</v>
      </c>
      <c r="I53" s="248" t="n">
        <v>0</v>
      </c>
      <c r="J53" s="248" t="n">
        <v>0</v>
      </c>
      <c r="K53" s="247" t="n">
        <v>0</v>
      </c>
    </row>
    <row r="54" customFormat="false" ht="15" hidden="false" customHeight="false" outlineLevel="0" collapsed="false">
      <c r="A54" s="246" t="s">
        <v>856</v>
      </c>
      <c r="B54" s="246" t="s">
        <v>857</v>
      </c>
      <c r="C54" s="245" t="s">
        <v>858</v>
      </c>
      <c r="D54" s="247" t="n">
        <v>7227.41</v>
      </c>
      <c r="E54" s="248" t="n">
        <v>0</v>
      </c>
      <c r="F54" s="247" t="n">
        <v>7227.41</v>
      </c>
      <c r="G54" s="247" t="n">
        <v>6956.61</v>
      </c>
      <c r="H54" s="247" t="n">
        <v>7227.41</v>
      </c>
      <c r="I54" s="248" t="n">
        <v>0</v>
      </c>
      <c r="J54" s="247" t="n">
        <v>7227.41</v>
      </c>
      <c r="K54" s="247" t="n">
        <v>6957</v>
      </c>
    </row>
    <row r="55" customFormat="false" ht="15" hidden="false" customHeight="false" outlineLevel="0" collapsed="false">
      <c r="A55" s="246" t="s">
        <v>859</v>
      </c>
      <c r="B55" s="246" t="s">
        <v>860</v>
      </c>
      <c r="C55" s="245" t="s">
        <v>861</v>
      </c>
      <c r="D55" s="247" t="n">
        <v>7227.41</v>
      </c>
      <c r="E55" s="248" t="n">
        <v>0</v>
      </c>
      <c r="F55" s="247" t="n">
        <v>7227.41</v>
      </c>
      <c r="G55" s="247" t="n">
        <v>6956.61</v>
      </c>
      <c r="H55" s="247" t="n">
        <v>7227.41</v>
      </c>
      <c r="I55" s="248" t="n">
        <v>0</v>
      </c>
      <c r="J55" s="247" t="n">
        <v>7227.41</v>
      </c>
      <c r="K55" s="247" t="n">
        <v>6957</v>
      </c>
    </row>
    <row r="56" customFormat="false" ht="15" hidden="false" customHeight="false" outlineLevel="0" collapsed="false">
      <c r="A56" s="246" t="s">
        <v>833</v>
      </c>
      <c r="B56" s="246" t="s">
        <v>834</v>
      </c>
      <c r="C56" s="245" t="s">
        <v>862</v>
      </c>
      <c r="D56" s="248" t="n">
        <v>0</v>
      </c>
      <c r="E56" s="248" t="n">
        <v>0</v>
      </c>
      <c r="F56" s="248" t="n">
        <v>0</v>
      </c>
      <c r="G56" s="247" t="n">
        <v>0</v>
      </c>
      <c r="H56" s="248" t="n">
        <v>0</v>
      </c>
      <c r="I56" s="248" t="n">
        <v>0</v>
      </c>
      <c r="J56" s="248" t="n">
        <v>0</v>
      </c>
      <c r="K56" s="247" t="n">
        <v>0</v>
      </c>
    </row>
    <row r="57" customFormat="false" ht="15" hidden="false" customHeight="false" outlineLevel="0" collapsed="false">
      <c r="A57" s="246" t="s">
        <v>836</v>
      </c>
      <c r="B57" s="246" t="s">
        <v>837</v>
      </c>
      <c r="C57" s="245" t="s">
        <v>863</v>
      </c>
      <c r="D57" s="248" t="n">
        <v>0</v>
      </c>
      <c r="E57" s="248" t="n">
        <v>0</v>
      </c>
      <c r="F57" s="248" t="n">
        <v>0</v>
      </c>
      <c r="G57" s="247" t="n">
        <v>0</v>
      </c>
      <c r="H57" s="248" t="n">
        <v>0</v>
      </c>
      <c r="I57" s="248" t="n">
        <v>0</v>
      </c>
      <c r="J57" s="248" t="n">
        <v>0</v>
      </c>
      <c r="K57" s="247" t="n">
        <v>0</v>
      </c>
    </row>
    <row r="58" customFormat="false" ht="15" hidden="false" customHeight="false" outlineLevel="0" collapsed="false">
      <c r="A58" s="246" t="s">
        <v>839</v>
      </c>
      <c r="B58" s="246" t="s">
        <v>840</v>
      </c>
      <c r="C58" s="245" t="s">
        <v>864</v>
      </c>
      <c r="D58" s="247" t="n">
        <v>7227.41</v>
      </c>
      <c r="E58" s="248" t="n">
        <v>0</v>
      </c>
      <c r="F58" s="247" t="n">
        <v>7227.41</v>
      </c>
      <c r="G58" s="247" t="n">
        <v>6956.61</v>
      </c>
      <c r="H58" s="247" t="n">
        <v>7227.41</v>
      </c>
      <c r="I58" s="248" t="n">
        <v>0</v>
      </c>
      <c r="J58" s="247" t="n">
        <v>7227.41</v>
      </c>
      <c r="K58" s="247" t="n">
        <v>6957</v>
      </c>
    </row>
    <row r="59" customFormat="false" ht="15" hidden="false" customHeight="false" outlineLevel="0" collapsed="false">
      <c r="A59" s="246" t="s">
        <v>603</v>
      </c>
      <c r="B59" s="246" t="s">
        <v>842</v>
      </c>
      <c r="C59" s="245" t="s">
        <v>865</v>
      </c>
      <c r="D59" s="248" t="n">
        <v>0</v>
      </c>
      <c r="E59" s="248" t="n">
        <v>0</v>
      </c>
      <c r="F59" s="248" t="n">
        <v>0</v>
      </c>
      <c r="G59" s="247" t="n">
        <v>0</v>
      </c>
      <c r="H59" s="248" t="n">
        <v>0</v>
      </c>
      <c r="I59" s="248" t="n">
        <v>0</v>
      </c>
      <c r="J59" s="248" t="n">
        <v>0</v>
      </c>
      <c r="K59" s="247" t="n">
        <v>0</v>
      </c>
    </row>
    <row r="60" customFormat="false" ht="15" hidden="false" customHeight="false" outlineLevel="0" collapsed="false">
      <c r="A60" s="246" t="s">
        <v>606</v>
      </c>
      <c r="B60" s="246" t="s">
        <v>844</v>
      </c>
      <c r="C60" s="245" t="s">
        <v>866</v>
      </c>
      <c r="D60" s="248" t="n">
        <v>0</v>
      </c>
      <c r="E60" s="248" t="n">
        <v>0</v>
      </c>
      <c r="F60" s="248" t="n">
        <v>0</v>
      </c>
      <c r="G60" s="247" t="n">
        <v>0</v>
      </c>
      <c r="H60" s="248" t="n">
        <v>0</v>
      </c>
      <c r="I60" s="248" t="n">
        <v>0</v>
      </c>
      <c r="J60" s="248" t="n">
        <v>0</v>
      </c>
      <c r="K60" s="247" t="n">
        <v>0</v>
      </c>
    </row>
    <row r="61" customFormat="false" ht="15" hidden="false" customHeight="false" outlineLevel="0" collapsed="false">
      <c r="A61" s="246" t="s">
        <v>609</v>
      </c>
      <c r="B61" s="246" t="s">
        <v>846</v>
      </c>
      <c r="C61" s="245" t="s">
        <v>867</v>
      </c>
      <c r="D61" s="248" t="n">
        <v>0</v>
      </c>
      <c r="E61" s="248" t="n">
        <v>0</v>
      </c>
      <c r="F61" s="248" t="n">
        <v>0</v>
      </c>
      <c r="G61" s="247" t="n">
        <v>0</v>
      </c>
      <c r="H61" s="248" t="n">
        <v>0</v>
      </c>
      <c r="I61" s="248" t="n">
        <v>0</v>
      </c>
      <c r="J61" s="248" t="n">
        <v>0</v>
      </c>
      <c r="K61" s="247" t="n">
        <v>0</v>
      </c>
    </row>
    <row r="62" customFormat="false" ht="15" hidden="false" customHeight="false" outlineLevel="0" collapsed="false">
      <c r="A62" s="246" t="s">
        <v>748</v>
      </c>
      <c r="B62" s="246" t="s">
        <v>868</v>
      </c>
      <c r="C62" s="245" t="s">
        <v>869</v>
      </c>
      <c r="D62" s="248" t="n">
        <v>0</v>
      </c>
      <c r="E62" s="248" t="n">
        <v>0</v>
      </c>
      <c r="F62" s="248" t="n">
        <v>0</v>
      </c>
      <c r="G62" s="247" t="n">
        <v>0</v>
      </c>
      <c r="H62" s="248" t="n">
        <v>0</v>
      </c>
      <c r="I62" s="248" t="n">
        <v>0</v>
      </c>
      <c r="J62" s="248" t="n">
        <v>0</v>
      </c>
      <c r="K62" s="247" t="n">
        <v>0</v>
      </c>
    </row>
    <row r="63" customFormat="false" ht="15" hidden="false" customHeight="false" outlineLevel="0" collapsed="false">
      <c r="A63" s="246" t="s">
        <v>751</v>
      </c>
      <c r="B63" s="246" t="s">
        <v>870</v>
      </c>
      <c r="C63" s="245" t="s">
        <v>871</v>
      </c>
      <c r="D63" s="247" t="n">
        <v>0</v>
      </c>
      <c r="E63" s="248" t="n">
        <v>0</v>
      </c>
      <c r="F63" s="247" t="n">
        <v>0</v>
      </c>
      <c r="G63" s="247" t="n">
        <v>0</v>
      </c>
      <c r="H63" s="247" t="n">
        <v>0</v>
      </c>
      <c r="I63" s="248" t="n">
        <v>0</v>
      </c>
      <c r="J63" s="247" t="n">
        <v>0</v>
      </c>
      <c r="K63" s="247" t="n">
        <v>0</v>
      </c>
    </row>
    <row r="64" customFormat="false" ht="15" hidden="false" customHeight="false" outlineLevel="0" collapsed="false">
      <c r="A64" s="246" t="s">
        <v>754</v>
      </c>
      <c r="B64" s="246" t="s">
        <v>872</v>
      </c>
      <c r="C64" s="245" t="s">
        <v>873</v>
      </c>
      <c r="D64" s="247" t="n">
        <v>0</v>
      </c>
      <c r="E64" s="248" t="n">
        <v>0</v>
      </c>
      <c r="F64" s="247" t="n">
        <v>0</v>
      </c>
      <c r="G64" s="247" t="n">
        <v>0</v>
      </c>
      <c r="H64" s="247" t="n">
        <v>0</v>
      </c>
      <c r="I64" s="248" t="n">
        <v>0</v>
      </c>
      <c r="J64" s="247" t="n">
        <v>0</v>
      </c>
      <c r="K64" s="247" t="n">
        <v>0</v>
      </c>
    </row>
    <row r="65" customFormat="false" ht="15" hidden="false" customHeight="false" outlineLevel="0" collapsed="false">
      <c r="A65" s="246" t="s">
        <v>775</v>
      </c>
      <c r="B65" s="246" t="s">
        <v>850</v>
      </c>
      <c r="C65" s="245" t="s">
        <v>874</v>
      </c>
      <c r="D65" s="248" t="n">
        <v>0</v>
      </c>
      <c r="E65" s="248" t="n">
        <v>0</v>
      </c>
      <c r="F65" s="248" t="n">
        <v>0</v>
      </c>
      <c r="G65" s="247" t="n">
        <v>0</v>
      </c>
      <c r="H65" s="248" t="n">
        <v>0</v>
      </c>
      <c r="I65" s="248" t="n">
        <v>0</v>
      </c>
      <c r="J65" s="248" t="n">
        <v>0</v>
      </c>
      <c r="K65" s="247" t="n">
        <v>0</v>
      </c>
    </row>
    <row r="66" customFormat="false" ht="15" hidden="false" customHeight="false" outlineLevel="0" collapsed="false">
      <c r="A66" s="246" t="s">
        <v>778</v>
      </c>
      <c r="B66" s="246" t="s">
        <v>875</v>
      </c>
      <c r="C66" s="245" t="s">
        <v>876</v>
      </c>
      <c r="D66" s="247" t="n">
        <v>0</v>
      </c>
      <c r="E66" s="248" t="n">
        <v>0</v>
      </c>
      <c r="F66" s="247" t="n">
        <v>0</v>
      </c>
      <c r="G66" s="247" t="n">
        <v>0</v>
      </c>
      <c r="H66" s="247" t="n">
        <v>0</v>
      </c>
      <c r="I66" s="248" t="n">
        <v>0</v>
      </c>
      <c r="J66" s="247" t="n">
        <v>0</v>
      </c>
      <c r="K66" s="247" t="n">
        <v>0</v>
      </c>
    </row>
    <row r="67" customFormat="false" ht="15" hidden="false" customHeight="false" outlineLevel="0" collapsed="false">
      <c r="A67" s="246" t="s">
        <v>877</v>
      </c>
      <c r="B67" s="246" t="s">
        <v>878</v>
      </c>
      <c r="C67" s="245" t="s">
        <v>879</v>
      </c>
      <c r="D67" s="248" t="n">
        <v>0</v>
      </c>
      <c r="E67" s="248" t="n">
        <v>0</v>
      </c>
      <c r="F67" s="248" t="n">
        <v>0</v>
      </c>
      <c r="G67" s="247" t="n">
        <v>0</v>
      </c>
      <c r="H67" s="248" t="n">
        <v>0</v>
      </c>
      <c r="I67" s="248" t="n">
        <v>0</v>
      </c>
      <c r="J67" s="248" t="n">
        <v>0</v>
      </c>
      <c r="K67" s="247" t="n">
        <v>0</v>
      </c>
    </row>
    <row r="68" customFormat="false" ht="15" hidden="false" customHeight="false" outlineLevel="0" collapsed="false">
      <c r="A68" s="246" t="s">
        <v>880</v>
      </c>
      <c r="B68" s="246" t="s">
        <v>881</v>
      </c>
      <c r="C68" s="245" t="s">
        <v>882</v>
      </c>
      <c r="D68" s="248" t="n">
        <v>0</v>
      </c>
      <c r="E68" s="248" t="n">
        <v>0</v>
      </c>
      <c r="F68" s="248" t="n">
        <v>0</v>
      </c>
      <c r="G68" s="247" t="n">
        <v>0</v>
      </c>
      <c r="H68" s="248" t="n">
        <v>0</v>
      </c>
      <c r="I68" s="248" t="n">
        <v>0</v>
      </c>
      <c r="J68" s="248" t="n">
        <v>0</v>
      </c>
      <c r="K68" s="247" t="n">
        <v>0</v>
      </c>
    </row>
    <row r="69" customFormat="false" ht="15" hidden="false" customHeight="false" outlineLevel="0" collapsed="false">
      <c r="A69" s="246" t="s">
        <v>603</v>
      </c>
      <c r="B69" s="246" t="s">
        <v>883</v>
      </c>
      <c r="C69" s="245" t="s">
        <v>884</v>
      </c>
      <c r="D69" s="248" t="n">
        <v>0</v>
      </c>
      <c r="E69" s="248" t="n">
        <v>0</v>
      </c>
      <c r="F69" s="248" t="n">
        <v>0</v>
      </c>
      <c r="G69" s="247" t="n">
        <v>0</v>
      </c>
      <c r="H69" s="248" t="n">
        <v>0</v>
      </c>
      <c r="I69" s="248" t="n">
        <v>0</v>
      </c>
      <c r="J69" s="248" t="n">
        <v>0</v>
      </c>
      <c r="K69" s="247" t="n">
        <v>0</v>
      </c>
    </row>
    <row r="70" customFormat="false" ht="15" hidden="false" customHeight="false" outlineLevel="0" collapsed="false">
      <c r="A70" s="246" t="s">
        <v>606</v>
      </c>
      <c r="B70" s="246" t="s">
        <v>885</v>
      </c>
      <c r="C70" s="245" t="s">
        <v>886</v>
      </c>
      <c r="D70" s="248" t="n">
        <v>0</v>
      </c>
      <c r="E70" s="248" t="n">
        <v>0</v>
      </c>
      <c r="F70" s="248" t="n">
        <v>0</v>
      </c>
      <c r="G70" s="247" t="n">
        <v>0</v>
      </c>
      <c r="H70" s="248" t="n">
        <v>0</v>
      </c>
      <c r="I70" s="248" t="n">
        <v>0</v>
      </c>
      <c r="J70" s="248" t="n">
        <v>0</v>
      </c>
      <c r="K70" s="247" t="n">
        <v>0</v>
      </c>
    </row>
    <row r="71" customFormat="false" ht="15" hidden="false" customHeight="false" outlineLevel="0" collapsed="false">
      <c r="A71" s="246" t="s">
        <v>609</v>
      </c>
      <c r="B71" s="246" t="s">
        <v>887</v>
      </c>
      <c r="C71" s="245" t="s">
        <v>888</v>
      </c>
      <c r="D71" s="248" t="n">
        <v>0</v>
      </c>
      <c r="E71" s="248" t="n">
        <v>0</v>
      </c>
      <c r="F71" s="248" t="n">
        <v>0</v>
      </c>
      <c r="G71" s="247" t="n">
        <v>0</v>
      </c>
      <c r="H71" s="248" t="n">
        <v>0</v>
      </c>
      <c r="I71" s="248" t="n">
        <v>0</v>
      </c>
      <c r="J71" s="248" t="n">
        <v>0</v>
      </c>
      <c r="K71" s="247" t="n">
        <v>0</v>
      </c>
    </row>
    <row r="72" customFormat="false" ht="15" hidden="false" customHeight="false" outlineLevel="0" collapsed="false">
      <c r="A72" s="246" t="s">
        <v>889</v>
      </c>
      <c r="B72" s="246" t="s">
        <v>890</v>
      </c>
      <c r="C72" s="245" t="s">
        <v>891</v>
      </c>
      <c r="D72" s="247" t="n">
        <v>161.93</v>
      </c>
      <c r="E72" s="248" t="n">
        <v>0</v>
      </c>
      <c r="F72" s="247" t="n">
        <v>161.93</v>
      </c>
      <c r="G72" s="247" t="n">
        <v>1226.84</v>
      </c>
      <c r="H72" s="247" t="n">
        <v>161.93</v>
      </c>
      <c r="I72" s="248" t="n">
        <v>0</v>
      </c>
      <c r="J72" s="247" t="n">
        <v>161.93</v>
      </c>
      <c r="K72" s="247" t="n">
        <v>1227</v>
      </c>
    </row>
    <row r="73" customFormat="false" ht="15" hidden="false" customHeight="false" outlineLevel="0" collapsed="false">
      <c r="A73" s="246" t="s">
        <v>892</v>
      </c>
      <c r="B73" s="246" t="s">
        <v>893</v>
      </c>
      <c r="C73" s="245" t="s">
        <v>894</v>
      </c>
      <c r="D73" s="247" t="n">
        <v>86.62</v>
      </c>
      <c r="E73" s="248" t="n">
        <v>0</v>
      </c>
      <c r="F73" s="247" t="n">
        <v>86.62</v>
      </c>
      <c r="G73" s="247" t="n">
        <v>62.84</v>
      </c>
      <c r="H73" s="247" t="n">
        <v>86.62</v>
      </c>
      <c r="I73" s="248" t="n">
        <v>0</v>
      </c>
      <c r="J73" s="247" t="n">
        <v>86.62</v>
      </c>
      <c r="K73" s="247" t="n">
        <v>63</v>
      </c>
    </row>
    <row r="74" customFormat="false" ht="15" hidden="false" customHeight="false" outlineLevel="0" collapsed="false">
      <c r="A74" s="246" t="s">
        <v>603</v>
      </c>
      <c r="B74" s="246" t="s">
        <v>895</v>
      </c>
      <c r="C74" s="245" t="s">
        <v>896</v>
      </c>
      <c r="D74" s="247" t="n">
        <v>75.31</v>
      </c>
      <c r="E74" s="248" t="n">
        <v>0</v>
      </c>
      <c r="F74" s="247" t="n">
        <v>75.31</v>
      </c>
      <c r="G74" s="247" t="n">
        <v>1164</v>
      </c>
      <c r="H74" s="247" t="n">
        <v>75.31</v>
      </c>
      <c r="I74" s="248" t="n">
        <v>0</v>
      </c>
      <c r="J74" s="247" t="n">
        <v>75.31</v>
      </c>
      <c r="K74" s="247" t="n">
        <v>1164</v>
      </c>
    </row>
    <row r="75" customFormat="false" ht="15" hidden="false" customHeight="false" outlineLevel="0" collapsed="false">
      <c r="A75" s="246" t="s">
        <v>591</v>
      </c>
      <c r="B75" s="246" t="s">
        <v>897</v>
      </c>
      <c r="C75" s="245" t="s">
        <v>898</v>
      </c>
      <c r="D75" s="247" t="n">
        <v>38.96</v>
      </c>
      <c r="E75" s="248" t="n">
        <v>0</v>
      </c>
      <c r="F75" s="247" t="n">
        <v>38.96</v>
      </c>
      <c r="G75" s="247" t="n">
        <v>29.26</v>
      </c>
      <c r="H75" s="247" t="n">
        <v>38.96</v>
      </c>
      <c r="I75" s="248" t="n">
        <v>0</v>
      </c>
      <c r="J75" s="247" t="n">
        <v>38.96</v>
      </c>
      <c r="K75" s="247" t="n">
        <v>29</v>
      </c>
    </row>
    <row r="76" customFormat="false" ht="15" hidden="false" customHeight="false" outlineLevel="0" collapsed="false">
      <c r="A76" s="246" t="s">
        <v>899</v>
      </c>
      <c r="B76" s="246" t="s">
        <v>900</v>
      </c>
      <c r="C76" s="245" t="s">
        <v>901</v>
      </c>
      <c r="D76" s="248" t="n">
        <v>0</v>
      </c>
      <c r="E76" s="248" t="n">
        <v>0</v>
      </c>
      <c r="F76" s="248" t="n">
        <v>0</v>
      </c>
      <c r="G76" s="247" t="n">
        <v>0</v>
      </c>
      <c r="H76" s="248" t="n">
        <v>0</v>
      </c>
      <c r="I76" s="248" t="n">
        <v>0</v>
      </c>
      <c r="J76" s="248" t="n">
        <v>0</v>
      </c>
      <c r="K76" s="247" t="n">
        <v>0</v>
      </c>
    </row>
    <row r="77" customFormat="false" ht="15" hidden="false" customHeight="false" outlineLevel="0" collapsed="false">
      <c r="A77" s="246" t="s">
        <v>603</v>
      </c>
      <c r="B77" s="246" t="s">
        <v>902</v>
      </c>
      <c r="C77" s="245" t="s">
        <v>903</v>
      </c>
      <c r="D77" s="247" t="n">
        <v>38.96</v>
      </c>
      <c r="E77" s="248" t="n">
        <v>0</v>
      </c>
      <c r="F77" s="247" t="n">
        <v>38.96</v>
      </c>
      <c r="G77" s="247" t="n">
        <v>29.26</v>
      </c>
      <c r="H77" s="247" t="n">
        <v>38.96</v>
      </c>
      <c r="I77" s="248" t="n">
        <v>0</v>
      </c>
      <c r="J77" s="247" t="n">
        <v>38.96</v>
      </c>
      <c r="K77" s="247" t="n">
        <v>29</v>
      </c>
    </row>
    <row r="78" customFormat="false" ht="15" hidden="false" customHeight="false" outlineLevel="0" collapsed="false">
      <c r="A78" s="246" t="s">
        <v>606</v>
      </c>
      <c r="B78" s="246" t="s">
        <v>904</v>
      </c>
      <c r="C78" s="245" t="s">
        <v>905</v>
      </c>
      <c r="D78" s="248" t="n">
        <v>0</v>
      </c>
      <c r="E78" s="248" t="n">
        <v>0</v>
      </c>
      <c r="F78" s="248" t="n">
        <v>0</v>
      </c>
      <c r="G78" s="247" t="n">
        <v>0</v>
      </c>
      <c r="H78" s="248" t="n">
        <v>0</v>
      </c>
      <c r="I78" s="248" t="n">
        <v>0</v>
      </c>
      <c r="J78" s="248" t="n">
        <v>0</v>
      </c>
      <c r="K78" s="247" t="n">
        <v>0</v>
      </c>
    </row>
    <row r="79" customFormat="false" ht="15" hidden="false" customHeight="false" outlineLevel="0" collapsed="false">
      <c r="A79" s="246" t="s">
        <v>609</v>
      </c>
      <c r="B79" s="246" t="s">
        <v>906</v>
      </c>
      <c r="C79" s="245" t="s">
        <v>907</v>
      </c>
      <c r="D79" s="248" t="n">
        <v>0</v>
      </c>
      <c r="E79" s="248" t="n">
        <v>0</v>
      </c>
      <c r="F79" s="248" t="n">
        <v>0</v>
      </c>
      <c r="G79" s="247" t="n">
        <v>0</v>
      </c>
      <c r="H79" s="248" t="n">
        <v>0</v>
      </c>
      <c r="I79" s="248" t="n">
        <v>0</v>
      </c>
      <c r="J79" s="248" t="n">
        <v>0</v>
      </c>
      <c r="K79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G6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36" width="8.10204081632653"/>
    <col collapsed="false" hidden="false" max="2" min="2" style="236" width="78.5663265306122"/>
    <col collapsed="false" hidden="false" max="3" min="3" style="235" width="4.32142857142857"/>
    <col collapsed="false" hidden="false" max="7" min="4" style="237" width="15.1173469387755"/>
    <col collapsed="false" hidden="false" max="1025" min="8" style="55" width="9.04591836734694"/>
  </cols>
  <sheetData>
    <row r="1" customFormat="false" ht="15" hidden="false" customHeight="false" outlineLevel="0" collapsed="false">
      <c r="A1" s="239" t="s">
        <v>549</v>
      </c>
      <c r="B1" s="239" t="s">
        <v>908</v>
      </c>
      <c r="C1" s="238" t="s">
        <v>551</v>
      </c>
      <c r="D1" s="240" t="s">
        <v>909</v>
      </c>
      <c r="E1" s="240" t="s">
        <v>910</v>
      </c>
      <c r="F1" s="240" t="s">
        <v>554</v>
      </c>
      <c r="G1" s="240" t="s">
        <v>555</v>
      </c>
    </row>
    <row r="2" customFormat="false" ht="15" hidden="false" customHeight="false" outlineLevel="0" collapsed="false">
      <c r="A2" s="246"/>
      <c r="B2" s="246" t="s">
        <v>911</v>
      </c>
      <c r="C2" s="245" t="s">
        <v>912</v>
      </c>
      <c r="D2" s="247" t="n">
        <v>7428.3</v>
      </c>
      <c r="E2" s="247" t="n">
        <v>8212.71</v>
      </c>
      <c r="F2" s="247" t="n">
        <v>7428.3</v>
      </c>
      <c r="G2" s="247" t="n">
        <v>8213</v>
      </c>
    </row>
    <row r="3" customFormat="false" ht="15" hidden="false" customHeight="false" outlineLevel="0" collapsed="false">
      <c r="A3" s="246" t="s">
        <v>585</v>
      </c>
      <c r="B3" s="246" t="s">
        <v>913</v>
      </c>
      <c r="C3" s="245" t="s">
        <v>914</v>
      </c>
      <c r="D3" s="243" t="n">
        <v>948.76</v>
      </c>
      <c r="E3" s="243" t="n">
        <v>-708.39</v>
      </c>
      <c r="F3" s="243" t="n">
        <v>948.76</v>
      </c>
      <c r="G3" s="243" t="n">
        <v>-708</v>
      </c>
    </row>
    <row r="4" customFormat="false" ht="15" hidden="false" customHeight="false" outlineLevel="0" collapsed="false">
      <c r="A4" s="246" t="s">
        <v>736</v>
      </c>
      <c r="B4" s="246" t="s">
        <v>915</v>
      </c>
      <c r="C4" s="245" t="s">
        <v>916</v>
      </c>
      <c r="D4" s="247" t="n">
        <v>5000</v>
      </c>
      <c r="E4" s="247" t="n">
        <v>5000</v>
      </c>
      <c r="F4" s="247" t="n">
        <v>5000</v>
      </c>
      <c r="G4" s="247" t="n">
        <v>5000</v>
      </c>
    </row>
    <row r="5" customFormat="false" ht="15" hidden="false" customHeight="false" outlineLevel="0" collapsed="false">
      <c r="A5" s="246" t="s">
        <v>917</v>
      </c>
      <c r="B5" s="246" t="s">
        <v>918</v>
      </c>
      <c r="C5" s="245" t="s">
        <v>919</v>
      </c>
      <c r="D5" s="247" t="n">
        <v>5000</v>
      </c>
      <c r="E5" s="247" t="n">
        <v>5000</v>
      </c>
      <c r="F5" s="247" t="n">
        <v>5000</v>
      </c>
      <c r="G5" s="247" t="n">
        <v>5000</v>
      </c>
    </row>
    <row r="6" customFormat="false" ht="15" hidden="false" customHeight="false" outlineLevel="0" collapsed="false">
      <c r="A6" s="246" t="s">
        <v>603</v>
      </c>
      <c r="B6" s="246" t="s">
        <v>920</v>
      </c>
      <c r="C6" s="245" t="s">
        <v>921</v>
      </c>
      <c r="D6" s="248" t="n">
        <v>0</v>
      </c>
      <c r="E6" s="247" t="n">
        <v>0</v>
      </c>
      <c r="F6" s="248" t="n">
        <v>0</v>
      </c>
      <c r="G6" s="247" t="n">
        <v>0</v>
      </c>
    </row>
    <row r="7" customFormat="false" ht="15" hidden="false" customHeight="false" outlineLevel="0" collapsed="false">
      <c r="A7" s="246" t="s">
        <v>606</v>
      </c>
      <c r="B7" s="246" t="s">
        <v>922</v>
      </c>
      <c r="C7" s="245" t="s">
        <v>923</v>
      </c>
      <c r="D7" s="248" t="n">
        <v>0</v>
      </c>
      <c r="E7" s="247" t="n">
        <v>0</v>
      </c>
      <c r="F7" s="248" t="n">
        <v>0</v>
      </c>
      <c r="G7" s="247" t="n">
        <v>0</v>
      </c>
    </row>
    <row r="8" customFormat="false" ht="15" hidden="false" customHeight="false" outlineLevel="0" collapsed="false">
      <c r="A8" s="246" t="s">
        <v>757</v>
      </c>
      <c r="B8" s="246" t="s">
        <v>924</v>
      </c>
      <c r="C8" s="245" t="s">
        <v>925</v>
      </c>
      <c r="D8" s="248" t="n">
        <v>0</v>
      </c>
      <c r="E8" s="247" t="n">
        <v>0</v>
      </c>
      <c r="F8" s="248" t="n">
        <v>0</v>
      </c>
      <c r="G8" s="247" t="n">
        <v>0</v>
      </c>
    </row>
    <row r="9" customFormat="false" ht="15" hidden="false" customHeight="false" outlineLevel="0" collapsed="false">
      <c r="A9" s="246" t="s">
        <v>926</v>
      </c>
      <c r="B9" s="246" t="s">
        <v>927</v>
      </c>
      <c r="C9" s="245" t="s">
        <v>928</v>
      </c>
      <c r="D9" s="248" t="n">
        <v>0</v>
      </c>
      <c r="E9" s="247" t="n">
        <v>0</v>
      </c>
      <c r="F9" s="248" t="n">
        <v>0</v>
      </c>
      <c r="G9" s="247" t="n">
        <v>0</v>
      </c>
    </row>
    <row r="10" customFormat="false" ht="15" hidden="false" customHeight="false" outlineLevel="0" collapsed="false">
      <c r="A10" s="246" t="s">
        <v>929</v>
      </c>
      <c r="B10" s="246" t="s">
        <v>930</v>
      </c>
      <c r="C10" s="245" t="s">
        <v>931</v>
      </c>
      <c r="D10" s="248" t="n">
        <v>0</v>
      </c>
      <c r="E10" s="247" t="n">
        <v>0</v>
      </c>
      <c r="F10" s="248" t="n">
        <v>0</v>
      </c>
      <c r="G10" s="247" t="n">
        <v>0</v>
      </c>
    </row>
    <row r="11" customFormat="false" ht="15" hidden="false" customHeight="false" outlineLevel="0" collapsed="false">
      <c r="A11" s="246" t="s">
        <v>932</v>
      </c>
      <c r="B11" s="246" t="s">
        <v>933</v>
      </c>
      <c r="C11" s="245" t="s">
        <v>934</v>
      </c>
      <c r="D11" s="248" t="n">
        <v>0</v>
      </c>
      <c r="E11" s="247" t="n">
        <v>0</v>
      </c>
      <c r="F11" s="248" t="n">
        <v>0</v>
      </c>
      <c r="G11" s="247" t="n">
        <v>0</v>
      </c>
    </row>
    <row r="12" customFormat="false" ht="15" hidden="false" customHeight="false" outlineLevel="0" collapsed="false">
      <c r="A12" s="246" t="s">
        <v>603</v>
      </c>
      <c r="B12" s="246" t="s">
        <v>935</v>
      </c>
      <c r="C12" s="245" t="s">
        <v>936</v>
      </c>
      <c r="D12" s="248" t="n">
        <v>0</v>
      </c>
      <c r="E12" s="247" t="n">
        <v>0</v>
      </c>
      <c r="F12" s="248" t="n">
        <v>0</v>
      </c>
      <c r="G12" s="247" t="n">
        <v>0</v>
      </c>
    </row>
    <row r="13" customFormat="false" ht="15" hidden="false" customHeight="false" outlineLevel="0" collapsed="false">
      <c r="A13" s="246" t="s">
        <v>937</v>
      </c>
      <c r="B13" s="246" t="s">
        <v>938</v>
      </c>
      <c r="C13" s="245" t="s">
        <v>939</v>
      </c>
      <c r="D13" s="248" t="n">
        <v>0</v>
      </c>
      <c r="E13" s="247" t="n">
        <v>0</v>
      </c>
      <c r="F13" s="248" t="n">
        <v>0</v>
      </c>
      <c r="G13" s="247" t="n">
        <v>0</v>
      </c>
    </row>
    <row r="14" customFormat="false" ht="15" hidden="false" customHeight="false" outlineLevel="0" collapsed="false">
      <c r="A14" s="246" t="s">
        <v>940</v>
      </c>
      <c r="B14" s="246" t="s">
        <v>941</v>
      </c>
      <c r="C14" s="245" t="s">
        <v>942</v>
      </c>
      <c r="D14" s="248" t="n">
        <v>0</v>
      </c>
      <c r="E14" s="247" t="n">
        <v>0</v>
      </c>
      <c r="F14" s="248" t="n">
        <v>0</v>
      </c>
      <c r="G14" s="247" t="n">
        <v>0</v>
      </c>
    </row>
    <row r="15" customFormat="false" ht="15" hidden="false" customHeight="false" outlineLevel="0" collapsed="false">
      <c r="A15" s="246" t="s">
        <v>943</v>
      </c>
      <c r="B15" s="246" t="s">
        <v>944</v>
      </c>
      <c r="C15" s="245" t="s">
        <v>945</v>
      </c>
      <c r="D15" s="248" t="n">
        <v>0</v>
      </c>
      <c r="E15" s="247" t="n">
        <v>0</v>
      </c>
      <c r="F15" s="248" t="n">
        <v>0</v>
      </c>
      <c r="G15" s="247" t="n">
        <v>0</v>
      </c>
    </row>
    <row r="16" customFormat="false" ht="15" hidden="false" customHeight="false" outlineLevel="0" collapsed="false">
      <c r="A16" s="246" t="s">
        <v>946</v>
      </c>
      <c r="B16" s="246" t="s">
        <v>947</v>
      </c>
      <c r="C16" s="245" t="s">
        <v>948</v>
      </c>
      <c r="D16" s="248" t="n">
        <v>0</v>
      </c>
      <c r="E16" s="247" t="n">
        <v>0</v>
      </c>
      <c r="F16" s="248" t="n">
        <v>0</v>
      </c>
      <c r="G16" s="247" t="n">
        <v>0</v>
      </c>
    </row>
    <row r="17" customFormat="false" ht="15" hidden="false" customHeight="false" outlineLevel="0" collapsed="false">
      <c r="A17" s="246" t="s">
        <v>949</v>
      </c>
      <c r="B17" s="246" t="s">
        <v>950</v>
      </c>
      <c r="C17" s="245" t="s">
        <v>951</v>
      </c>
      <c r="D17" s="248" t="n">
        <v>0</v>
      </c>
      <c r="E17" s="247" t="n">
        <v>0</v>
      </c>
      <c r="F17" s="248" t="n">
        <v>0</v>
      </c>
      <c r="G17" s="247" t="n">
        <v>0</v>
      </c>
    </row>
    <row r="18" customFormat="false" ht="15" hidden="false" customHeight="false" outlineLevel="0" collapsed="false">
      <c r="A18" s="246" t="s">
        <v>603</v>
      </c>
      <c r="B18" s="246" t="s">
        <v>952</v>
      </c>
      <c r="C18" s="245" t="s">
        <v>953</v>
      </c>
      <c r="D18" s="248" t="n">
        <v>0</v>
      </c>
      <c r="E18" s="247" t="n">
        <v>0</v>
      </c>
      <c r="F18" s="248" t="n">
        <v>0</v>
      </c>
      <c r="G18" s="247" t="n">
        <v>0</v>
      </c>
    </row>
    <row r="19" customFormat="false" ht="15" hidden="false" customHeight="false" outlineLevel="0" collapsed="false">
      <c r="A19" s="246" t="s">
        <v>606</v>
      </c>
      <c r="B19" s="246" t="s">
        <v>954</v>
      </c>
      <c r="C19" s="245" t="s">
        <v>955</v>
      </c>
      <c r="D19" s="248" t="n">
        <v>0</v>
      </c>
      <c r="E19" s="247" t="n">
        <v>0</v>
      </c>
      <c r="F19" s="248" t="n">
        <v>0</v>
      </c>
      <c r="G19" s="247" t="n">
        <v>0</v>
      </c>
    </row>
    <row r="20" customFormat="false" ht="15" hidden="false" customHeight="false" outlineLevel="0" collapsed="false">
      <c r="A20" s="246" t="s">
        <v>956</v>
      </c>
      <c r="B20" s="246" t="s">
        <v>957</v>
      </c>
      <c r="C20" s="245" t="s">
        <v>958</v>
      </c>
      <c r="D20" s="247" t="n">
        <v>-5708.39</v>
      </c>
      <c r="E20" s="247" t="n">
        <v>-3510.98</v>
      </c>
      <c r="F20" s="247" t="n">
        <v>-5708.39</v>
      </c>
      <c r="G20" s="247" t="n">
        <v>-3511</v>
      </c>
    </row>
    <row r="21" customFormat="false" ht="15" hidden="false" customHeight="false" outlineLevel="0" collapsed="false">
      <c r="A21" s="246" t="s">
        <v>959</v>
      </c>
      <c r="B21" s="246" t="s">
        <v>960</v>
      </c>
      <c r="C21" s="245" t="s">
        <v>961</v>
      </c>
      <c r="D21" s="247" t="n">
        <v>-2197.41</v>
      </c>
      <c r="E21" s="247" t="n">
        <v>0</v>
      </c>
      <c r="F21" s="247" t="n">
        <v>-2197.41</v>
      </c>
      <c r="G21" s="247" t="n">
        <v>0</v>
      </c>
    </row>
    <row r="22" customFormat="false" ht="15" hidden="false" customHeight="false" outlineLevel="0" collapsed="false">
      <c r="A22" s="246" t="s">
        <v>603</v>
      </c>
      <c r="B22" s="246" t="s">
        <v>962</v>
      </c>
      <c r="C22" s="245" t="s">
        <v>963</v>
      </c>
      <c r="D22" s="247" t="n">
        <v>-3510.98</v>
      </c>
      <c r="E22" s="247" t="n">
        <v>-3510.98</v>
      </c>
      <c r="F22" s="247" t="n">
        <v>-3510.98</v>
      </c>
      <c r="G22" s="247" t="n">
        <v>-3511</v>
      </c>
    </row>
    <row r="23" customFormat="false" ht="15" hidden="false" customHeight="false" outlineLevel="0" collapsed="false">
      <c r="A23" s="246" t="s">
        <v>964</v>
      </c>
      <c r="B23" s="246" t="s">
        <v>965</v>
      </c>
      <c r="C23" s="245" t="s">
        <v>966</v>
      </c>
      <c r="D23" s="247" t="n">
        <v>1657.15</v>
      </c>
      <c r="E23" s="247" t="n">
        <v>-2197.41</v>
      </c>
      <c r="F23" s="247" t="n">
        <v>1657.15</v>
      </c>
      <c r="G23" s="247" t="n">
        <v>-2197</v>
      </c>
    </row>
    <row r="24" customFormat="false" ht="15" hidden="false" customHeight="false" outlineLevel="0" collapsed="false">
      <c r="A24" s="246" t="s">
        <v>588</v>
      </c>
      <c r="B24" s="246" t="s">
        <v>967</v>
      </c>
      <c r="C24" s="245" t="s">
        <v>968</v>
      </c>
      <c r="D24" s="247" t="n">
        <v>6479.54</v>
      </c>
      <c r="E24" s="247" t="n">
        <v>8921.1</v>
      </c>
      <c r="F24" s="247" t="n">
        <v>6479.54</v>
      </c>
      <c r="G24" s="247" t="n">
        <v>8921</v>
      </c>
    </row>
    <row r="25" customFormat="false" ht="15" hidden="false" customHeight="false" outlineLevel="0" collapsed="false">
      <c r="A25" s="246" t="s">
        <v>969</v>
      </c>
      <c r="B25" s="246" t="s">
        <v>970</v>
      </c>
      <c r="C25" s="245" t="s">
        <v>971</v>
      </c>
      <c r="D25" s="247" t="n">
        <v>123.5</v>
      </c>
      <c r="E25" s="247" t="n">
        <v>59.85</v>
      </c>
      <c r="F25" s="247" t="n">
        <v>123.5</v>
      </c>
      <c r="G25" s="247" t="n">
        <v>60</v>
      </c>
    </row>
    <row r="26" customFormat="false" ht="15" hidden="false" customHeight="false" outlineLevel="0" collapsed="false">
      <c r="A26" s="246" t="s">
        <v>814</v>
      </c>
      <c r="B26" s="246" t="s">
        <v>972</v>
      </c>
      <c r="C26" s="245" t="s">
        <v>973</v>
      </c>
      <c r="D26" s="248" t="n">
        <v>0</v>
      </c>
      <c r="E26" s="247" t="n">
        <v>0</v>
      </c>
      <c r="F26" s="248" t="n">
        <v>0</v>
      </c>
      <c r="G26" s="247" t="n">
        <v>0</v>
      </c>
    </row>
    <row r="27" customFormat="false" ht="15" hidden="false" customHeight="false" outlineLevel="0" collapsed="false">
      <c r="A27" s="246" t="s">
        <v>833</v>
      </c>
      <c r="B27" s="246" t="s">
        <v>974</v>
      </c>
      <c r="C27" s="245" t="s">
        <v>975</v>
      </c>
      <c r="D27" s="248" t="n">
        <v>0</v>
      </c>
      <c r="E27" s="247" t="n">
        <v>0</v>
      </c>
      <c r="F27" s="248" t="n">
        <v>0</v>
      </c>
      <c r="G27" s="247" t="n">
        <v>0</v>
      </c>
    </row>
    <row r="28" customFormat="false" ht="15" hidden="false" customHeight="false" outlineLevel="0" collapsed="false">
      <c r="A28" s="246" t="s">
        <v>836</v>
      </c>
      <c r="B28" s="246" t="s">
        <v>976</v>
      </c>
      <c r="C28" s="245" t="s">
        <v>977</v>
      </c>
      <c r="D28" s="248" t="n">
        <v>0</v>
      </c>
      <c r="E28" s="247" t="n">
        <v>0</v>
      </c>
      <c r="F28" s="248" t="n">
        <v>0</v>
      </c>
      <c r="G28" s="247" t="n">
        <v>0</v>
      </c>
    </row>
    <row r="29" customFormat="false" ht="15" hidden="false" customHeight="false" outlineLevel="0" collapsed="false">
      <c r="A29" s="246" t="s">
        <v>839</v>
      </c>
      <c r="B29" s="246" t="s">
        <v>978</v>
      </c>
      <c r="C29" s="245" t="s">
        <v>979</v>
      </c>
      <c r="D29" s="248" t="n">
        <v>0</v>
      </c>
      <c r="E29" s="247" t="n">
        <v>0</v>
      </c>
      <c r="F29" s="248" t="n">
        <v>0</v>
      </c>
      <c r="G29" s="247" t="n">
        <v>0</v>
      </c>
    </row>
    <row r="30" customFormat="false" ht="15" hidden="false" customHeight="false" outlineLevel="0" collapsed="false">
      <c r="A30" s="246" t="s">
        <v>603</v>
      </c>
      <c r="B30" s="246" t="s">
        <v>842</v>
      </c>
      <c r="C30" s="245" t="s">
        <v>980</v>
      </c>
      <c r="D30" s="248" t="n">
        <v>0</v>
      </c>
      <c r="E30" s="247" t="n">
        <v>0</v>
      </c>
      <c r="F30" s="248" t="n">
        <v>0</v>
      </c>
      <c r="G30" s="247" t="n">
        <v>0</v>
      </c>
    </row>
    <row r="31" customFormat="false" ht="15" hidden="false" customHeight="false" outlineLevel="0" collapsed="false">
      <c r="A31" s="246" t="s">
        <v>606</v>
      </c>
      <c r="B31" s="246" t="s">
        <v>981</v>
      </c>
      <c r="C31" s="245" t="s">
        <v>982</v>
      </c>
      <c r="D31" s="248" t="n">
        <v>0</v>
      </c>
      <c r="E31" s="247" t="n">
        <v>0</v>
      </c>
      <c r="F31" s="248" t="n">
        <v>0</v>
      </c>
      <c r="G31" s="247" t="n">
        <v>0</v>
      </c>
    </row>
    <row r="32" customFormat="false" ht="15" hidden="false" customHeight="false" outlineLevel="0" collapsed="false">
      <c r="A32" s="246" t="s">
        <v>609</v>
      </c>
      <c r="B32" s="246" t="s">
        <v>983</v>
      </c>
      <c r="C32" s="245" t="s">
        <v>984</v>
      </c>
      <c r="D32" s="248" t="n">
        <v>0</v>
      </c>
      <c r="E32" s="247" t="n">
        <v>0</v>
      </c>
      <c r="F32" s="248" t="n">
        <v>0</v>
      </c>
      <c r="G32" s="247" t="n">
        <v>0</v>
      </c>
    </row>
    <row r="33" customFormat="false" ht="15" hidden="false" customHeight="false" outlineLevel="0" collapsed="false">
      <c r="A33" s="246" t="s">
        <v>748</v>
      </c>
      <c r="B33" s="246" t="s">
        <v>985</v>
      </c>
      <c r="C33" s="245" t="s">
        <v>986</v>
      </c>
      <c r="D33" s="248" t="n">
        <v>0</v>
      </c>
      <c r="E33" s="247" t="n">
        <v>0</v>
      </c>
      <c r="F33" s="248" t="n">
        <v>0</v>
      </c>
      <c r="G33" s="247" t="n">
        <v>0</v>
      </c>
    </row>
    <row r="34" customFormat="false" ht="15" hidden="false" customHeight="false" outlineLevel="0" collapsed="false">
      <c r="A34" s="246" t="s">
        <v>751</v>
      </c>
      <c r="B34" s="246" t="s">
        <v>987</v>
      </c>
      <c r="C34" s="245" t="s">
        <v>988</v>
      </c>
      <c r="D34" s="248" t="n">
        <v>0</v>
      </c>
      <c r="E34" s="247" t="n">
        <v>0</v>
      </c>
      <c r="F34" s="248" t="n">
        <v>0</v>
      </c>
      <c r="G34" s="247" t="n">
        <v>0</v>
      </c>
    </row>
    <row r="35" customFormat="false" ht="15" hidden="false" customHeight="false" outlineLevel="0" collapsed="false">
      <c r="A35" s="246" t="s">
        <v>754</v>
      </c>
      <c r="B35" s="246" t="s">
        <v>989</v>
      </c>
      <c r="C35" s="245" t="s">
        <v>990</v>
      </c>
      <c r="D35" s="248" t="n">
        <v>0</v>
      </c>
      <c r="E35" s="247" t="n">
        <v>0</v>
      </c>
      <c r="F35" s="248" t="n">
        <v>0</v>
      </c>
      <c r="G35" s="247" t="n">
        <v>0</v>
      </c>
    </row>
    <row r="36" customFormat="false" ht="15" hidden="false" customHeight="false" outlineLevel="0" collapsed="false">
      <c r="A36" s="246" t="s">
        <v>775</v>
      </c>
      <c r="B36" s="246" t="s">
        <v>991</v>
      </c>
      <c r="C36" s="245" t="s">
        <v>992</v>
      </c>
      <c r="D36" s="248" t="n">
        <v>0</v>
      </c>
      <c r="E36" s="247" t="n">
        <v>0</v>
      </c>
      <c r="F36" s="248" t="n">
        <v>0</v>
      </c>
      <c r="G36" s="247" t="n">
        <v>0</v>
      </c>
    </row>
    <row r="37" customFormat="false" ht="15" hidden="false" customHeight="false" outlineLevel="0" collapsed="false">
      <c r="A37" s="246" t="s">
        <v>778</v>
      </c>
      <c r="B37" s="246" t="s">
        <v>993</v>
      </c>
      <c r="C37" s="245" t="s">
        <v>994</v>
      </c>
      <c r="D37" s="247" t="n">
        <v>123.5</v>
      </c>
      <c r="E37" s="247" t="n">
        <v>59.85</v>
      </c>
      <c r="F37" s="247" t="n">
        <v>123.5</v>
      </c>
      <c r="G37" s="247" t="n">
        <v>60</v>
      </c>
    </row>
    <row r="38" customFormat="false" ht="15" hidden="false" customHeight="false" outlineLevel="0" collapsed="false">
      <c r="A38" s="246" t="s">
        <v>803</v>
      </c>
      <c r="B38" s="246" t="s">
        <v>995</v>
      </c>
      <c r="C38" s="245" t="s">
        <v>996</v>
      </c>
      <c r="D38" s="248" t="n">
        <v>0</v>
      </c>
      <c r="E38" s="247" t="n">
        <v>0</v>
      </c>
      <c r="F38" s="248" t="n">
        <v>0</v>
      </c>
      <c r="G38" s="247" t="n">
        <v>0</v>
      </c>
    </row>
    <row r="39" customFormat="false" ht="15" hidden="false" customHeight="false" outlineLevel="0" collapsed="false">
      <c r="A39" s="246" t="s">
        <v>806</v>
      </c>
      <c r="B39" s="246" t="s">
        <v>997</v>
      </c>
      <c r="C39" s="245" t="s">
        <v>998</v>
      </c>
      <c r="D39" s="248" t="n">
        <v>0</v>
      </c>
      <c r="E39" s="247" t="n">
        <v>0</v>
      </c>
      <c r="F39" s="248" t="n">
        <v>0</v>
      </c>
      <c r="G39" s="247" t="n">
        <v>0</v>
      </c>
    </row>
    <row r="40" customFormat="false" ht="15" hidden="false" customHeight="false" outlineLevel="0" collapsed="false">
      <c r="A40" s="246" t="s">
        <v>999</v>
      </c>
      <c r="B40" s="246" t="s">
        <v>1000</v>
      </c>
      <c r="C40" s="245" t="s">
        <v>1001</v>
      </c>
      <c r="D40" s="248" t="n">
        <v>0</v>
      </c>
      <c r="E40" s="247" t="n">
        <v>0</v>
      </c>
      <c r="F40" s="248" t="n">
        <v>0</v>
      </c>
      <c r="G40" s="247" t="n">
        <v>0</v>
      </c>
    </row>
    <row r="41" customFormat="false" ht="15" hidden="false" customHeight="false" outlineLevel="0" collapsed="false">
      <c r="A41" s="246" t="s">
        <v>827</v>
      </c>
      <c r="B41" s="246" t="s">
        <v>1002</v>
      </c>
      <c r="C41" s="245" t="s">
        <v>1003</v>
      </c>
      <c r="D41" s="248" t="n">
        <v>0</v>
      </c>
      <c r="E41" s="247" t="n">
        <v>0</v>
      </c>
      <c r="F41" s="248" t="n">
        <v>0</v>
      </c>
      <c r="G41" s="247" t="n">
        <v>0</v>
      </c>
    </row>
    <row r="42" customFormat="false" ht="15" hidden="false" customHeight="false" outlineLevel="0" collapsed="false">
      <c r="A42" s="246" t="s">
        <v>830</v>
      </c>
      <c r="B42" s="246" t="s">
        <v>1004</v>
      </c>
      <c r="C42" s="245" t="s">
        <v>1005</v>
      </c>
      <c r="D42" s="248" t="n">
        <v>0</v>
      </c>
      <c r="E42" s="247" t="n">
        <v>0</v>
      </c>
      <c r="F42" s="248" t="n">
        <v>0</v>
      </c>
      <c r="G42" s="247" t="n">
        <v>0</v>
      </c>
    </row>
    <row r="43" customFormat="false" ht="15" hidden="false" customHeight="false" outlineLevel="0" collapsed="false">
      <c r="A43" s="246" t="s">
        <v>603</v>
      </c>
      <c r="B43" s="246" t="s">
        <v>1006</v>
      </c>
      <c r="C43" s="245" t="s">
        <v>1007</v>
      </c>
      <c r="D43" s="248" t="n">
        <v>0</v>
      </c>
      <c r="E43" s="247" t="n">
        <v>0</v>
      </c>
      <c r="F43" s="248" t="n">
        <v>0</v>
      </c>
      <c r="G43" s="247" t="n">
        <v>0</v>
      </c>
    </row>
    <row r="44" customFormat="false" ht="15" hidden="false" customHeight="false" outlineLevel="0" collapsed="false">
      <c r="A44" s="246" t="s">
        <v>856</v>
      </c>
      <c r="B44" s="246" t="s">
        <v>1008</v>
      </c>
      <c r="C44" s="245" t="s">
        <v>1009</v>
      </c>
      <c r="D44" s="248" t="n">
        <v>0</v>
      </c>
      <c r="E44" s="247" t="n">
        <v>0</v>
      </c>
      <c r="F44" s="248" t="n">
        <v>0</v>
      </c>
      <c r="G44" s="247" t="n">
        <v>0</v>
      </c>
    </row>
    <row r="45" customFormat="false" ht="15" hidden="false" customHeight="false" outlineLevel="0" collapsed="false">
      <c r="A45" s="246" t="s">
        <v>877</v>
      </c>
      <c r="B45" s="246" t="s">
        <v>1010</v>
      </c>
      <c r="C45" s="245" t="s">
        <v>1011</v>
      </c>
      <c r="D45" s="247" t="n">
        <v>5350.26</v>
      </c>
      <c r="E45" s="247" t="n">
        <v>7380.19</v>
      </c>
      <c r="F45" s="247" t="n">
        <v>5350.26</v>
      </c>
      <c r="G45" s="247" t="n">
        <v>7380</v>
      </c>
    </row>
    <row r="46" customFormat="false" ht="15" hidden="false" customHeight="false" outlineLevel="0" collapsed="false">
      <c r="A46" s="246" t="s">
        <v>1012</v>
      </c>
      <c r="B46" s="246" t="s">
        <v>1013</v>
      </c>
      <c r="C46" s="245" t="s">
        <v>1014</v>
      </c>
      <c r="D46" s="247" t="n">
        <v>363.05</v>
      </c>
      <c r="E46" s="247" t="n">
        <v>689.44</v>
      </c>
      <c r="F46" s="247" t="n">
        <v>363.05</v>
      </c>
      <c r="G46" s="247" t="n">
        <v>689</v>
      </c>
    </row>
    <row r="47" customFormat="false" ht="15" hidden="false" customHeight="false" outlineLevel="0" collapsed="false">
      <c r="A47" s="246" t="s">
        <v>833</v>
      </c>
      <c r="B47" s="246" t="s">
        <v>1015</v>
      </c>
      <c r="C47" s="245" t="s">
        <v>1016</v>
      </c>
      <c r="D47" s="248" t="n">
        <v>0</v>
      </c>
      <c r="E47" s="247" t="n">
        <v>0</v>
      </c>
      <c r="F47" s="248" t="n">
        <v>0</v>
      </c>
      <c r="G47" s="247" t="n">
        <v>0</v>
      </c>
    </row>
    <row r="48" customFormat="false" ht="15" hidden="false" customHeight="false" outlineLevel="0" collapsed="false">
      <c r="A48" s="246" t="s">
        <v>836</v>
      </c>
      <c r="B48" s="246" t="s">
        <v>1017</v>
      </c>
      <c r="C48" s="245" t="s">
        <v>1018</v>
      </c>
      <c r="D48" s="248" t="n">
        <v>0</v>
      </c>
      <c r="E48" s="247" t="n">
        <v>0</v>
      </c>
      <c r="F48" s="248" t="n">
        <v>0</v>
      </c>
      <c r="G48" s="247" t="n">
        <v>0</v>
      </c>
    </row>
    <row r="49" customFormat="false" ht="15" hidden="false" customHeight="false" outlineLevel="0" collapsed="false">
      <c r="A49" s="246" t="s">
        <v>839</v>
      </c>
      <c r="B49" s="246" t="s">
        <v>1019</v>
      </c>
      <c r="C49" s="245" t="s">
        <v>1020</v>
      </c>
      <c r="D49" s="247" t="n">
        <v>363.05</v>
      </c>
      <c r="E49" s="247" t="n">
        <v>689.44</v>
      </c>
      <c r="F49" s="247" t="n">
        <v>363.05</v>
      </c>
      <c r="G49" s="247" t="n">
        <v>689</v>
      </c>
    </row>
    <row r="50" customFormat="false" ht="15" hidden="false" customHeight="false" outlineLevel="0" collapsed="false">
      <c r="A50" s="246" t="s">
        <v>603</v>
      </c>
      <c r="B50" s="246" t="s">
        <v>842</v>
      </c>
      <c r="C50" s="245" t="s">
        <v>1021</v>
      </c>
      <c r="D50" s="248" t="n">
        <v>0</v>
      </c>
      <c r="E50" s="247" t="n">
        <v>0</v>
      </c>
      <c r="F50" s="248" t="n">
        <v>0</v>
      </c>
      <c r="G50" s="247" t="n">
        <v>0</v>
      </c>
    </row>
    <row r="51" customFormat="false" ht="15" hidden="false" customHeight="false" outlineLevel="0" collapsed="false">
      <c r="A51" s="246" t="s">
        <v>606</v>
      </c>
      <c r="B51" s="246" t="s">
        <v>1022</v>
      </c>
      <c r="C51" s="245" t="s">
        <v>1023</v>
      </c>
      <c r="D51" s="248" t="n">
        <v>0</v>
      </c>
      <c r="E51" s="247" t="n">
        <v>0</v>
      </c>
      <c r="F51" s="248" t="n">
        <v>0</v>
      </c>
      <c r="G51" s="247" t="n">
        <v>0</v>
      </c>
    </row>
    <row r="52" customFormat="false" ht="15" hidden="false" customHeight="false" outlineLevel="0" collapsed="false">
      <c r="A52" s="246" t="s">
        <v>609</v>
      </c>
      <c r="B52" s="246" t="s">
        <v>1024</v>
      </c>
      <c r="C52" s="245" t="s">
        <v>1025</v>
      </c>
      <c r="D52" s="248" t="n">
        <v>0</v>
      </c>
      <c r="E52" s="247" t="n">
        <v>0</v>
      </c>
      <c r="F52" s="248" t="n">
        <v>0</v>
      </c>
      <c r="G52" s="247" t="n">
        <v>0</v>
      </c>
    </row>
    <row r="53" customFormat="false" ht="15" hidden="false" customHeight="false" outlineLevel="0" collapsed="false">
      <c r="A53" s="246" t="s">
        <v>748</v>
      </c>
      <c r="B53" s="246" t="s">
        <v>1026</v>
      </c>
      <c r="C53" s="245" t="s">
        <v>1027</v>
      </c>
      <c r="D53" s="247" t="n">
        <v>0</v>
      </c>
      <c r="E53" s="247" t="n">
        <v>4400</v>
      </c>
      <c r="F53" s="247" t="n">
        <v>0</v>
      </c>
      <c r="G53" s="247" t="n">
        <v>4400</v>
      </c>
    </row>
    <row r="54" customFormat="false" ht="15" hidden="false" customHeight="false" outlineLevel="0" collapsed="false">
      <c r="A54" s="246" t="s">
        <v>751</v>
      </c>
      <c r="B54" s="246" t="s">
        <v>1028</v>
      </c>
      <c r="C54" s="245" t="s">
        <v>1029</v>
      </c>
      <c r="D54" s="247" t="n">
        <v>3769.59</v>
      </c>
      <c r="E54" s="247" t="n">
        <v>571.23</v>
      </c>
      <c r="F54" s="247" t="n">
        <v>3769.59</v>
      </c>
      <c r="G54" s="247" t="n">
        <v>571</v>
      </c>
    </row>
    <row r="55" customFormat="false" ht="15" hidden="false" customHeight="false" outlineLevel="0" collapsed="false">
      <c r="A55" s="246" t="s">
        <v>754</v>
      </c>
      <c r="B55" s="246" t="s">
        <v>1030</v>
      </c>
      <c r="C55" s="245" t="s">
        <v>1031</v>
      </c>
      <c r="D55" s="247" t="n">
        <v>452.07</v>
      </c>
      <c r="E55" s="247" t="n">
        <v>354.77</v>
      </c>
      <c r="F55" s="247" t="n">
        <v>452.07</v>
      </c>
      <c r="G55" s="247" t="n">
        <v>355</v>
      </c>
    </row>
    <row r="56" customFormat="false" ht="15" hidden="false" customHeight="false" outlineLevel="0" collapsed="false">
      <c r="A56" s="246" t="s">
        <v>775</v>
      </c>
      <c r="B56" s="246" t="s">
        <v>1032</v>
      </c>
      <c r="C56" s="245" t="s">
        <v>1033</v>
      </c>
      <c r="D56" s="247" t="n">
        <v>765.55</v>
      </c>
      <c r="E56" s="247" t="n">
        <v>1364.75</v>
      </c>
      <c r="F56" s="247" t="n">
        <v>765.55</v>
      </c>
      <c r="G56" s="247" t="n">
        <v>1365</v>
      </c>
    </row>
    <row r="57" customFormat="false" ht="15" hidden="false" customHeight="false" outlineLevel="0" collapsed="false">
      <c r="A57" s="246" t="s">
        <v>778</v>
      </c>
      <c r="B57" s="246" t="s">
        <v>1034</v>
      </c>
      <c r="C57" s="245" t="s">
        <v>1035</v>
      </c>
      <c r="D57" s="248" t="n">
        <v>0</v>
      </c>
      <c r="E57" s="247" t="n">
        <v>0</v>
      </c>
      <c r="F57" s="248" t="n">
        <v>0</v>
      </c>
      <c r="G57" s="247" t="n">
        <v>0</v>
      </c>
    </row>
    <row r="58" customFormat="false" ht="15" hidden="false" customHeight="false" outlineLevel="0" collapsed="false">
      <c r="A58" s="246" t="s">
        <v>803</v>
      </c>
      <c r="B58" s="246" t="s">
        <v>1036</v>
      </c>
      <c r="C58" s="245" t="s">
        <v>1037</v>
      </c>
      <c r="D58" s="247" t="n">
        <v>0</v>
      </c>
      <c r="E58" s="247" t="n">
        <v>0</v>
      </c>
      <c r="F58" s="247" t="n">
        <v>0</v>
      </c>
      <c r="G58" s="247" t="n">
        <v>0</v>
      </c>
    </row>
    <row r="59" customFormat="false" ht="15" hidden="false" customHeight="false" outlineLevel="0" collapsed="false">
      <c r="A59" s="246" t="s">
        <v>889</v>
      </c>
      <c r="B59" s="246" t="s">
        <v>1038</v>
      </c>
      <c r="C59" s="245" t="s">
        <v>1039</v>
      </c>
      <c r="D59" s="247" t="n">
        <v>1005.78</v>
      </c>
      <c r="E59" s="247" t="n">
        <v>1481.06</v>
      </c>
      <c r="F59" s="247" t="n">
        <v>1005.78</v>
      </c>
      <c r="G59" s="247" t="n">
        <v>1481</v>
      </c>
    </row>
    <row r="60" customFormat="false" ht="15" hidden="false" customHeight="false" outlineLevel="0" collapsed="false">
      <c r="A60" s="246" t="s">
        <v>892</v>
      </c>
      <c r="B60" s="246" t="s">
        <v>1040</v>
      </c>
      <c r="C60" s="245" t="s">
        <v>1041</v>
      </c>
      <c r="D60" s="247" t="n">
        <v>1005.78</v>
      </c>
      <c r="E60" s="247" t="n">
        <v>1481.06</v>
      </c>
      <c r="F60" s="247" t="n">
        <v>1005.78</v>
      </c>
      <c r="G60" s="247" t="n">
        <v>1481</v>
      </c>
    </row>
    <row r="61" customFormat="false" ht="15" hidden="false" customHeight="false" outlineLevel="0" collapsed="false">
      <c r="A61" s="246" t="s">
        <v>603</v>
      </c>
      <c r="B61" s="246" t="s">
        <v>1042</v>
      </c>
      <c r="C61" s="245" t="s">
        <v>1043</v>
      </c>
      <c r="D61" s="248" t="n">
        <v>0</v>
      </c>
      <c r="E61" s="247" t="n">
        <v>0</v>
      </c>
      <c r="F61" s="248" t="n">
        <v>0</v>
      </c>
      <c r="G61" s="247" t="n">
        <v>0</v>
      </c>
    </row>
    <row r="62" customFormat="false" ht="15" hidden="false" customHeight="false" outlineLevel="0" collapsed="false">
      <c r="A62" s="246" t="s">
        <v>1044</v>
      </c>
      <c r="B62" s="246" t="s">
        <v>1045</v>
      </c>
      <c r="C62" s="245" t="s">
        <v>1046</v>
      </c>
      <c r="D62" s="248" t="n">
        <v>0</v>
      </c>
      <c r="E62" s="247" t="n">
        <v>0</v>
      </c>
      <c r="F62" s="248" t="n">
        <v>0</v>
      </c>
      <c r="G62" s="247" t="n">
        <v>0</v>
      </c>
    </row>
    <row r="63" customFormat="false" ht="15" hidden="false" customHeight="false" outlineLevel="0" collapsed="false">
      <c r="A63" s="246" t="s">
        <v>1047</v>
      </c>
      <c r="B63" s="246" t="s">
        <v>1048</v>
      </c>
      <c r="C63" s="245" t="s">
        <v>1049</v>
      </c>
      <c r="D63" s="248" t="n">
        <v>0</v>
      </c>
      <c r="E63" s="247" t="n">
        <v>0</v>
      </c>
      <c r="F63" s="248" t="n">
        <v>0</v>
      </c>
      <c r="G63" s="247" t="n">
        <v>0</v>
      </c>
    </row>
    <row r="64" customFormat="false" ht="15" hidden="false" customHeight="false" outlineLevel="0" collapsed="false">
      <c r="A64" s="246" t="s">
        <v>591</v>
      </c>
      <c r="B64" s="246" t="s">
        <v>1050</v>
      </c>
      <c r="C64" s="245" t="s">
        <v>1051</v>
      </c>
      <c r="D64" s="248" t="n">
        <v>0</v>
      </c>
      <c r="E64" s="247" t="n">
        <v>0</v>
      </c>
      <c r="F64" s="248" t="n">
        <v>0</v>
      </c>
      <c r="G64" s="247" t="n">
        <v>0</v>
      </c>
    </row>
    <row r="65" customFormat="false" ht="15" hidden="false" customHeight="false" outlineLevel="0" collapsed="false">
      <c r="A65" s="246" t="s">
        <v>1052</v>
      </c>
      <c r="B65" s="246" t="s">
        <v>1053</v>
      </c>
      <c r="C65" s="245" t="s">
        <v>1054</v>
      </c>
      <c r="D65" s="248" t="n">
        <v>0</v>
      </c>
      <c r="E65" s="247" t="n">
        <v>0</v>
      </c>
      <c r="F65" s="248" t="n">
        <v>0</v>
      </c>
      <c r="G65" s="247" t="n">
        <v>0</v>
      </c>
    </row>
    <row r="66" customFormat="false" ht="15" hidden="false" customHeight="false" outlineLevel="0" collapsed="false">
      <c r="A66" s="246" t="s">
        <v>603</v>
      </c>
      <c r="B66" s="246" t="s">
        <v>1055</v>
      </c>
      <c r="C66" s="245" t="s">
        <v>1056</v>
      </c>
      <c r="D66" s="248" t="n">
        <v>0</v>
      </c>
      <c r="E66" s="247" t="n">
        <v>0</v>
      </c>
      <c r="F66" s="248" t="n">
        <v>0</v>
      </c>
      <c r="G66" s="247" t="n">
        <v>0</v>
      </c>
    </row>
    <row r="67" customFormat="false" ht="15" hidden="false" customHeight="false" outlineLevel="0" collapsed="false">
      <c r="A67" s="246" t="s">
        <v>606</v>
      </c>
      <c r="B67" s="246" t="s">
        <v>1057</v>
      </c>
      <c r="C67" s="245" t="s">
        <v>1058</v>
      </c>
      <c r="D67" s="248" t="n">
        <v>0</v>
      </c>
      <c r="E67" s="247" t="n">
        <v>0</v>
      </c>
      <c r="F67" s="248" t="n">
        <v>0</v>
      </c>
      <c r="G67" s="247" t="n">
        <v>0</v>
      </c>
    </row>
    <row r="68" customFormat="false" ht="15" hidden="false" customHeight="false" outlineLevel="0" collapsed="false">
      <c r="A68" s="246" t="s">
        <v>609</v>
      </c>
      <c r="B68" s="246" t="s">
        <v>1059</v>
      </c>
      <c r="C68" s="245" t="s">
        <v>1060</v>
      </c>
      <c r="D68" s="248" t="n">
        <v>0</v>
      </c>
      <c r="E68" s="247" t="n">
        <v>0</v>
      </c>
      <c r="F68" s="248" t="n">
        <v>0</v>
      </c>
      <c r="G68" s="247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filterMode="false">
    <tabColor rgb="FF0070C0"/>
    <pageSetUpPr fitToPage="false"/>
  </sheetPr>
  <dimension ref="A1:B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253" width="62.3673469387755"/>
    <col collapsed="false" hidden="false" max="2" min="2" style="253" width="24.5663265306122"/>
    <col collapsed="false" hidden="false" max="1025" min="3" style="0" width="9.04591836734694"/>
  </cols>
  <sheetData>
    <row r="1" customFormat="false" ht="15" hidden="false" customHeight="false" outlineLevel="0" collapsed="false">
      <c r="A1" s="254" t="s">
        <v>1061</v>
      </c>
      <c r="B1" s="254" t="s">
        <v>141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79</v>
      </c>
    </row>
    <row r="2" customFormat="false" ht="21" hidden="false" customHeight="true" outlineLevel="0" collapsed="false">
      <c r="A2" s="5" t="s">
        <v>70</v>
      </c>
      <c r="B2" s="6" t="s">
        <v>67</v>
      </c>
    </row>
    <row r="3" customFormat="false" ht="30" hidden="false" customHeight="true" outlineLevel="0" collapsed="false">
      <c r="A3" s="7" t="s">
        <v>80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AG39"/>
  <sheetViews>
    <sheetView windowProtection="false" showFormulas="false" showGridLines="false" showRowColHeaders="true" showZeros="true" rightToLeft="false" tabSelected="false" showOutlineSymbols="true" defaultGridColor="true" view="normal" topLeftCell="A19" colorId="64" zoomScale="100" zoomScaleNormal="100" zoomScalePageLayoutView="100" workbookViewId="0">
      <selection pane="topLeft" activeCell="A19" activeCellId="0" sqref="A19"/>
    </sheetView>
  </sheetViews>
  <sheetFormatPr defaultRowHeight="15"/>
  <cols>
    <col collapsed="false" hidden="false" max="1" min="1" style="0" width="28.7551020408163"/>
    <col collapsed="false" hidden="false" max="10" min="2" style="0" width="11.0714285714286"/>
    <col collapsed="false" hidden="false" max="1025" min="11" style="0" width="9.04591836734694"/>
  </cols>
  <sheetData>
    <row r="1" customFormat="false" ht="15" hidden="false" customHeight="false" outlineLevel="0" collapsed="false">
      <c r="A1" s="4" t="s">
        <v>81</v>
      </c>
    </row>
    <row r="2" customFormat="false" ht="15" hidden="false" customHeight="false" outlineLevel="0" collapsed="false">
      <c r="A2" s="13" t="s">
        <v>45</v>
      </c>
    </row>
    <row r="3" customFormat="false" ht="16.5" hidden="false" customHeight="true" outlineLevel="0" collapsed="false">
      <c r="A3" s="5" t="s">
        <v>82</v>
      </c>
      <c r="B3" s="14" t="s">
        <v>39</v>
      </c>
      <c r="C3" s="14"/>
      <c r="D3" s="14"/>
      <c r="E3" s="14"/>
      <c r="F3" s="14"/>
      <c r="G3" s="14"/>
      <c r="H3" s="14"/>
      <c r="I3" s="14"/>
      <c r="J3" s="1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customFormat="false" ht="66.75" hidden="false" customHeight="true" outlineLevel="0" collapsed="false">
      <c r="A4" s="5"/>
      <c r="B4" s="5" t="s">
        <v>83</v>
      </c>
      <c r="C4" s="6" t="s">
        <v>84</v>
      </c>
      <c r="D4" s="5" t="s">
        <v>85</v>
      </c>
      <c r="E4" s="6" t="s">
        <v>86</v>
      </c>
      <c r="F4" s="5" t="s">
        <v>87</v>
      </c>
      <c r="G4" s="5" t="s">
        <v>88</v>
      </c>
      <c r="H4" s="6" t="s">
        <v>89</v>
      </c>
      <c r="I4" s="5" t="s">
        <v>90</v>
      </c>
      <c r="J4" s="5" t="s">
        <v>54</v>
      </c>
    </row>
    <row r="5" customFormat="false" ht="15" hidden="false" customHeight="true" outlineLevel="0" collapsed="false">
      <c r="A5" s="16" t="s">
        <v>55</v>
      </c>
      <c r="B5" s="17"/>
      <c r="C5" s="17"/>
      <c r="D5" s="17"/>
      <c r="E5" s="17"/>
      <c r="F5" s="17"/>
      <c r="G5" s="17"/>
      <c r="H5" s="17"/>
      <c r="I5" s="17"/>
      <c r="J5" s="18"/>
      <c r="K5" s="59"/>
      <c r="L5" s="59"/>
      <c r="M5" s="59"/>
      <c r="N5" s="59"/>
      <c r="O5" s="59"/>
      <c r="P5" s="59"/>
      <c r="Q5" s="59"/>
      <c r="R5" s="59"/>
      <c r="S5" s="68"/>
      <c r="T5" s="68"/>
      <c r="U5" s="68"/>
      <c r="V5" s="68"/>
      <c r="W5" s="68"/>
      <c r="X5" s="68"/>
      <c r="Y5" s="68"/>
    </row>
    <row r="6" customFormat="false" ht="15" hidden="false" customHeight="false" outlineLevel="0" collapsed="false">
      <c r="A6" s="19" t="s">
        <v>56</v>
      </c>
      <c r="B6" s="20" t="n">
        <f aca="false">SUMIF(HK!A:A,"061*",HK!C:C)-SUMIF(HK!A:A,"061*",HK!D:D)</f>
        <v>0</v>
      </c>
      <c r="C6" s="20" t="n">
        <f aca="false">SUMIF(HK!A:A,"062*",HK!C:C)-SUMIF(HK!A:A,"062*",HK!D:D)</f>
        <v>0</v>
      </c>
      <c r="D6" s="20" t="n">
        <f aca="false">SUMIF(HK!A:A,"063*",HK!C:C)-SUMIF(HK!A:A,"063*",HK!D:D)</f>
        <v>0</v>
      </c>
      <c r="E6" s="20" t="n">
        <f aca="false">SUMIF(HK!A:A,"066*",HK!C:C)-SUMIF(HK!A:A,"066*",HK!D:D)</f>
        <v>0</v>
      </c>
      <c r="F6" s="20" t="n">
        <f aca="false">SUMIF(HK!A:A,"067*",HK!C:C)-SUMIF(HK!A:A,"067*",HK!D:D)</f>
        <v>0</v>
      </c>
      <c r="G6" s="24"/>
      <c r="H6" s="20" t="n">
        <f aca="false">SUMIF(HK!A:A,"043*",HK!C:C)-SUMIF(HK!A:A,"043*",HK!D:D)</f>
        <v>0</v>
      </c>
      <c r="I6" s="20" t="n">
        <f aca="false">SUMIF(HK!A:A,"053*",HK!C:C)-SUMIF(HK!A:A,"053*",HK!D:D)</f>
        <v>0</v>
      </c>
      <c r="J6" s="10" t="n">
        <f aca="false">SUM(B6:I6)</f>
        <v>0</v>
      </c>
      <c r="K6" s="22"/>
      <c r="L6" s="23"/>
      <c r="M6" s="22"/>
      <c r="N6" s="22"/>
      <c r="O6" s="22"/>
      <c r="P6" s="22"/>
      <c r="Q6" s="22"/>
      <c r="R6" s="22"/>
    </row>
    <row r="7" customFormat="false" ht="15" hidden="false" customHeight="true" outlineLevel="0" collapsed="false">
      <c r="A7" s="9" t="s">
        <v>57</v>
      </c>
      <c r="B7" s="24"/>
      <c r="C7" s="24"/>
      <c r="D7" s="24"/>
      <c r="E7" s="24"/>
      <c r="F7" s="25"/>
      <c r="G7" s="24"/>
      <c r="H7" s="24"/>
      <c r="I7" s="24"/>
      <c r="J7" s="10" t="n">
        <f aca="false">SUM(B7:I7)</f>
        <v>0</v>
      </c>
      <c r="K7" s="22"/>
      <c r="L7" s="22"/>
      <c r="M7" s="22"/>
      <c r="N7" s="22"/>
      <c r="O7" s="22"/>
      <c r="P7" s="22"/>
      <c r="Q7" s="22"/>
      <c r="R7" s="22"/>
    </row>
    <row r="8" customFormat="false" ht="15" hidden="false" customHeight="true" outlineLevel="0" collapsed="false">
      <c r="A8" s="9" t="s">
        <v>58</v>
      </c>
      <c r="B8" s="24"/>
      <c r="C8" s="24"/>
      <c r="D8" s="24"/>
      <c r="E8" s="24"/>
      <c r="F8" s="25"/>
      <c r="G8" s="24"/>
      <c r="H8" s="24"/>
      <c r="I8" s="24"/>
      <c r="J8" s="10" t="n">
        <f aca="false">SUM(B8:I8)</f>
        <v>0</v>
      </c>
      <c r="K8" s="22"/>
      <c r="L8" s="22"/>
      <c r="M8" s="22"/>
      <c r="N8" s="22"/>
      <c r="O8" s="22"/>
      <c r="P8" s="22"/>
      <c r="Q8" s="22"/>
      <c r="R8" s="22"/>
    </row>
    <row r="9" customFormat="false" ht="15" hidden="false" customHeight="true" outlineLevel="0" collapsed="false">
      <c r="A9" s="9" t="s">
        <v>59</v>
      </c>
      <c r="B9" s="24"/>
      <c r="C9" s="24"/>
      <c r="D9" s="24"/>
      <c r="E9" s="24"/>
      <c r="F9" s="25"/>
      <c r="G9" s="24"/>
      <c r="H9" s="24"/>
      <c r="I9" s="24"/>
      <c r="J9" s="10" t="n">
        <f aca="false">SUM(B9:I9)</f>
        <v>0</v>
      </c>
      <c r="K9" s="22"/>
      <c r="L9" s="22"/>
      <c r="M9" s="22"/>
      <c r="N9" s="22"/>
      <c r="O9" s="22"/>
      <c r="P9" s="22"/>
      <c r="Q9" s="22"/>
      <c r="R9" s="22"/>
    </row>
    <row r="10" customFormat="false" ht="15" hidden="false" customHeight="false" outlineLevel="0" collapsed="false">
      <c r="A10" s="26" t="s">
        <v>60</v>
      </c>
      <c r="B10" s="20" t="n">
        <f aca="false">SUMIF(HK!A:A,"061*",HK!K:K)-SUMIF(HK!A:A,"061*",HK!L:L)</f>
        <v>0</v>
      </c>
      <c r="C10" s="20" t="n">
        <f aca="false">SUMIF(HK!A:A,"062*",HK!K:K)-SUMIF(HK!A:A,"062*",HK!L:L)</f>
        <v>0</v>
      </c>
      <c r="D10" s="20" t="n">
        <f aca="false">SUMIF(HK!A:A,"063*",HK!K:K)-SUMIF(HK!A:A,"063*",HK!L:L)</f>
        <v>0</v>
      </c>
      <c r="E10" s="20" t="n">
        <f aca="false">SUMIF(HK!A:A,"066*",HK!K:K)-SUMIF(HK!A:A,"066*",HK!L:L)</f>
        <v>0</v>
      </c>
      <c r="F10" s="20" t="n">
        <f aca="false">SUMIF(HK!A:A,"067*",HK!K:K)-SUMIF(HK!A:A,"067*",HK!L:L)</f>
        <v>0</v>
      </c>
      <c r="G10" s="24"/>
      <c r="H10" s="20" t="n">
        <f aca="false">SUMIF(HK!A:A,"043*",HK!K:K)-SUMIF(HK!A:A,"043*",HK!L:L)</f>
        <v>0</v>
      </c>
      <c r="I10" s="20" t="n">
        <f aca="false">SUMIF(HK!A:A,"053*",HK!K:K)-SUMIF(HK!A:A,"053*",HK!L:L)</f>
        <v>0</v>
      </c>
      <c r="J10" s="12" t="n">
        <f aca="false">J6+J7-J8+J9</f>
        <v>0</v>
      </c>
      <c r="K10" s="22"/>
      <c r="L10" s="23"/>
      <c r="M10" s="22"/>
      <c r="N10" s="22"/>
      <c r="O10" s="22"/>
      <c r="P10" s="22"/>
      <c r="Q10" s="22"/>
      <c r="R10" s="22"/>
    </row>
    <row r="11" customFormat="false" ht="15" hidden="false" customHeight="true" outlineLevel="0" collapsed="false">
      <c r="A11" s="16" t="s">
        <v>63</v>
      </c>
      <c r="B11" s="28"/>
      <c r="C11" s="28"/>
      <c r="D11" s="28"/>
      <c r="E11" s="28"/>
      <c r="F11" s="28"/>
      <c r="G11" s="28"/>
      <c r="H11" s="28"/>
      <c r="I11" s="28"/>
      <c r="J11" s="18"/>
      <c r="K11" s="22"/>
      <c r="L11" s="22"/>
      <c r="M11" s="22"/>
      <c r="N11" s="22"/>
      <c r="O11" s="22"/>
      <c r="P11" s="22"/>
      <c r="Q11" s="22"/>
      <c r="R11" s="22"/>
    </row>
    <row r="12" customFormat="false" ht="15" hidden="false" customHeight="false" outlineLevel="0" collapsed="false">
      <c r="A12" s="19" t="s">
        <v>62</v>
      </c>
      <c r="B12" s="20"/>
      <c r="C12" s="20"/>
      <c r="D12" s="20"/>
      <c r="E12" s="20"/>
      <c r="F12" s="20"/>
      <c r="G12" s="20"/>
      <c r="H12" s="20"/>
      <c r="I12" s="20" t="n">
        <f aca="false">SUMIF(SUAM!C:C,"032",SUAM!E:E)</f>
        <v>0</v>
      </c>
      <c r="J12" s="10" t="n">
        <f aca="false">SUM(B12:I12)</f>
        <v>0</v>
      </c>
      <c r="K12" s="22"/>
      <c r="L12" s="23"/>
      <c r="M12" s="22"/>
      <c r="N12" s="39"/>
      <c r="O12" s="22"/>
      <c r="P12" s="22"/>
      <c r="Q12" s="22"/>
      <c r="R12" s="22"/>
    </row>
    <row r="13" customFormat="false" ht="15" hidden="false" customHeight="true" outlineLevel="0" collapsed="false">
      <c r="A13" s="9" t="s">
        <v>57</v>
      </c>
      <c r="B13" s="24"/>
      <c r="C13" s="24"/>
      <c r="D13" s="24"/>
      <c r="E13" s="24"/>
      <c r="F13" s="24"/>
      <c r="G13" s="24"/>
      <c r="H13" s="24"/>
      <c r="I13" s="24"/>
      <c r="J13" s="10" t="n">
        <f aca="false">SUM(B13:I13)</f>
        <v>0</v>
      </c>
      <c r="K13" s="22"/>
      <c r="L13" s="22"/>
      <c r="M13" s="22"/>
      <c r="N13" s="22"/>
      <c r="O13" s="22"/>
      <c r="P13" s="22"/>
      <c r="Q13" s="22"/>
      <c r="R13" s="22"/>
    </row>
    <row r="14" customFormat="false" ht="15" hidden="false" customHeight="true" outlineLevel="0" collapsed="false">
      <c r="A14" s="9" t="s">
        <v>58</v>
      </c>
      <c r="B14" s="24"/>
      <c r="C14" s="24"/>
      <c r="D14" s="24"/>
      <c r="E14" s="24"/>
      <c r="F14" s="24"/>
      <c r="G14" s="24"/>
      <c r="H14" s="24"/>
      <c r="I14" s="24"/>
      <c r="J14" s="10" t="n">
        <f aca="false">SUM(B14:I14)</f>
        <v>0</v>
      </c>
      <c r="K14" s="22"/>
      <c r="L14" s="22"/>
      <c r="M14" s="22"/>
      <c r="N14" s="22"/>
      <c r="O14" s="22"/>
      <c r="P14" s="22"/>
      <c r="Q14" s="22"/>
      <c r="R14" s="22"/>
    </row>
    <row r="15" customFormat="false" ht="15" hidden="false" customHeight="true" outlineLevel="0" collapsed="false">
      <c r="A15" s="69" t="s">
        <v>59</v>
      </c>
      <c r="B15" s="25"/>
      <c r="C15" s="25"/>
      <c r="D15" s="25"/>
      <c r="E15" s="25"/>
      <c r="F15" s="25"/>
      <c r="G15" s="25"/>
      <c r="H15" s="25"/>
      <c r="I15" s="25"/>
      <c r="J15" s="70"/>
      <c r="K15" s="22"/>
      <c r="L15" s="22"/>
      <c r="M15" s="22"/>
      <c r="N15" s="22"/>
      <c r="O15" s="22"/>
      <c r="P15" s="22"/>
      <c r="Q15" s="22"/>
      <c r="R15" s="22"/>
    </row>
    <row r="16" customFormat="false" ht="15" hidden="false" customHeight="false" outlineLevel="0" collapsed="false">
      <c r="A16" s="26" t="s">
        <v>60</v>
      </c>
      <c r="B16" s="20"/>
      <c r="C16" s="20"/>
      <c r="D16" s="20"/>
      <c r="E16" s="20"/>
      <c r="F16" s="20"/>
      <c r="G16" s="20"/>
      <c r="H16" s="20"/>
      <c r="I16" s="20" t="n">
        <f aca="false">SUMIF(SUA!C:C,"032",SUA!E:E)</f>
        <v>0</v>
      </c>
      <c r="J16" s="12" t="n">
        <f aca="false">J12+J13-J14</f>
        <v>0</v>
      </c>
      <c r="K16" s="22"/>
      <c r="L16" s="23"/>
      <c r="M16" s="22"/>
      <c r="N16" s="39"/>
      <c r="O16" s="22"/>
      <c r="P16" s="22"/>
      <c r="Q16" s="22"/>
      <c r="R16" s="22"/>
    </row>
    <row r="17" customFormat="false" ht="15" hidden="false" customHeight="true" outlineLevel="0" collapsed="false">
      <c r="A17" s="16" t="s">
        <v>91</v>
      </c>
      <c r="B17" s="28"/>
      <c r="C17" s="28"/>
      <c r="D17" s="28"/>
      <c r="E17" s="28"/>
      <c r="F17" s="28"/>
      <c r="G17" s="28"/>
      <c r="H17" s="28"/>
      <c r="I17" s="28"/>
      <c r="J17" s="18"/>
      <c r="K17" s="22"/>
      <c r="L17" s="22"/>
      <c r="M17" s="22"/>
      <c r="N17" s="22"/>
      <c r="O17" s="22"/>
      <c r="P17" s="22"/>
      <c r="Q17" s="22"/>
      <c r="R17" s="22"/>
    </row>
    <row r="18" customFormat="false" ht="15" hidden="false" customHeight="true" outlineLevel="0" collapsed="false">
      <c r="A18" s="19" t="s">
        <v>62</v>
      </c>
      <c r="B18" s="24"/>
      <c r="C18" s="24"/>
      <c r="D18" s="24"/>
      <c r="E18" s="24"/>
      <c r="F18" s="24"/>
      <c r="G18" s="24"/>
      <c r="H18" s="24"/>
      <c r="I18" s="24"/>
      <c r="J18" s="10"/>
    </row>
    <row r="19" customFormat="false" ht="15" hidden="false" customHeight="true" outlineLevel="0" collapsed="false">
      <c r="A19" s="26" t="s">
        <v>60</v>
      </c>
      <c r="B19" s="36"/>
      <c r="C19" s="36"/>
      <c r="D19" s="36"/>
      <c r="E19" s="36"/>
      <c r="F19" s="36"/>
      <c r="G19" s="36"/>
      <c r="H19" s="36"/>
      <c r="I19" s="36"/>
      <c r="J19" s="12"/>
    </row>
    <row r="20" customFormat="false" ht="15" hidden="false" customHeight="false" outlineLevel="0" collapsed="false">
      <c r="A20" s="71"/>
      <c r="B20" s="71"/>
      <c r="C20" s="71"/>
      <c r="D20" s="71"/>
      <c r="E20" s="71"/>
      <c r="F20" s="71"/>
      <c r="G20" s="71"/>
      <c r="H20" s="71"/>
      <c r="I20" s="71"/>
      <c r="J20" s="71"/>
    </row>
    <row r="21" customFormat="false" ht="15" hidden="false" customHeight="false" outlineLevel="0" collapsed="false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customFormat="false" ht="15" hidden="false" customHeight="false" outlineLevel="0" collapsed="false">
      <c r="A22" s="44" t="s">
        <v>65</v>
      </c>
      <c r="B22" s="44"/>
      <c r="C22" s="44"/>
      <c r="D22" s="44"/>
      <c r="E22" s="44"/>
      <c r="F22" s="44"/>
      <c r="G22" s="44"/>
      <c r="H22" s="44"/>
      <c r="I22" s="44"/>
      <c r="J22" s="44"/>
    </row>
    <row r="23" customFormat="false" ht="16.5" hidden="false" customHeight="true" outlineLevel="0" collapsed="false">
      <c r="A23" s="48" t="s">
        <v>82</v>
      </c>
      <c r="B23" s="45" t="s">
        <v>40</v>
      </c>
      <c r="C23" s="45"/>
      <c r="D23" s="45"/>
      <c r="E23" s="45"/>
      <c r="F23" s="45"/>
      <c r="G23" s="45"/>
      <c r="H23" s="45"/>
      <c r="I23" s="45"/>
      <c r="J23" s="45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</row>
    <row r="24" customFormat="false" ht="66.75" hidden="false" customHeight="true" outlineLevel="0" collapsed="false">
      <c r="A24" s="48"/>
      <c r="B24" s="48" t="s">
        <v>83</v>
      </c>
      <c r="C24" s="47" t="s">
        <v>84</v>
      </c>
      <c r="D24" s="48" t="s">
        <v>85</v>
      </c>
      <c r="E24" s="47" t="s">
        <v>86</v>
      </c>
      <c r="F24" s="48" t="s">
        <v>87</v>
      </c>
      <c r="G24" s="48" t="s">
        <v>88</v>
      </c>
      <c r="H24" s="47" t="s">
        <v>89</v>
      </c>
      <c r="I24" s="48" t="s">
        <v>90</v>
      </c>
      <c r="J24" s="48" t="s">
        <v>54</v>
      </c>
    </row>
    <row r="25" customFormat="false" ht="15" hidden="false" customHeight="true" outlineLevel="0" collapsed="false">
      <c r="A25" s="60" t="s">
        <v>55</v>
      </c>
      <c r="B25" s="49"/>
      <c r="C25" s="49"/>
      <c r="D25" s="49"/>
      <c r="E25" s="49"/>
      <c r="F25" s="49"/>
      <c r="G25" s="49"/>
      <c r="H25" s="49"/>
      <c r="I25" s="49"/>
      <c r="J25" s="30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</row>
    <row r="26" customFormat="false" ht="15" hidden="false" customHeight="false" outlineLevel="0" collapsed="false">
      <c r="A26" s="61" t="s">
        <v>56</v>
      </c>
      <c r="B26" s="20" t="n">
        <f aca="false">SUMIF(HKM!A:A,"061*",HKM!C:C)-SUMIF(HKM!A:A,"061*",HKM!D:D)</f>
        <v>0</v>
      </c>
      <c r="C26" s="20" t="n">
        <f aca="false">SUMIF(HKM!A:A,"062*",HKM!C:C)-SUMIF(HKM!A:A,"062*",HKM!D:D)</f>
        <v>0</v>
      </c>
      <c r="D26" s="20" t="n">
        <f aca="false">SUMIF(HKM!A:A,"063*",HKM!C:C)-SUMIF(HKM!A:A,"063*",HKM!D:D)</f>
        <v>0</v>
      </c>
      <c r="E26" s="20" t="n">
        <f aca="false">SUMIF(HKM!A:A,"066*",HKM!C:C)-SUMIF(HKM!A:A,"066*",HKM!D:D)</f>
        <v>0</v>
      </c>
      <c r="F26" s="20" t="n">
        <f aca="false">SUMIF(HKM!A:A,"067*",HKM!C:C)-SUMIF(HKM!A:A,"067*",HKM!D:D)</f>
        <v>0</v>
      </c>
      <c r="G26" s="24"/>
      <c r="H26" s="20" t="n">
        <f aca="false">SUMIF(HKM!A:A,"043*",HKM!C:C)-SUMIF(HKM!A:A,"043*",HKM!D:D)</f>
        <v>0</v>
      </c>
      <c r="I26" s="20" t="n">
        <f aca="false">SUMIF(HKM!A:A,"053*",HKM!C:C)-SUMIF(HKM!A:A,"053*",HKM!D:D)</f>
        <v>0</v>
      </c>
      <c r="J26" s="21" t="n">
        <f aca="false">SUM(B26:I26)</f>
        <v>0</v>
      </c>
      <c r="K26" s="22"/>
      <c r="L26" s="23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customFormat="false" ht="15" hidden="false" customHeight="true" outlineLevel="0" collapsed="false">
      <c r="A27" s="62" t="s">
        <v>57</v>
      </c>
      <c r="B27" s="24"/>
      <c r="C27" s="24"/>
      <c r="D27" s="24"/>
      <c r="E27" s="24"/>
      <c r="F27" s="25"/>
      <c r="G27" s="24"/>
      <c r="H27" s="24"/>
      <c r="I27" s="24"/>
      <c r="J27" s="21" t="n">
        <f aca="false">SUM(B27:I27)</f>
        <v>0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customFormat="false" ht="15" hidden="false" customHeight="true" outlineLevel="0" collapsed="false">
      <c r="A28" s="72" t="s">
        <v>58</v>
      </c>
      <c r="B28" s="73"/>
      <c r="C28" s="24"/>
      <c r="D28" s="24"/>
      <c r="E28" s="24"/>
      <c r="F28" s="25"/>
      <c r="G28" s="24"/>
      <c r="H28" s="24"/>
      <c r="I28" s="24"/>
      <c r="J28" s="21" t="n">
        <f aca="false">SUM(B28:I28)</f>
        <v>0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customFormat="false" ht="15" hidden="false" customHeight="true" outlineLevel="0" collapsed="false">
      <c r="A29" s="66" t="s">
        <v>59</v>
      </c>
      <c r="B29" s="25"/>
      <c r="C29" s="24"/>
      <c r="D29" s="24"/>
      <c r="E29" s="24"/>
      <c r="F29" s="25"/>
      <c r="G29" s="24"/>
      <c r="H29" s="24"/>
      <c r="I29" s="24"/>
      <c r="J29" s="21" t="n">
        <f aca="false">SUM(B29:I29)</f>
        <v>0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customFormat="false" ht="15" hidden="false" customHeight="false" outlineLevel="0" collapsed="false">
      <c r="A30" s="65" t="s">
        <v>60</v>
      </c>
      <c r="B30" s="20" t="n">
        <f aca="false">SUMIF(HKM!A:A,"061*",HKM!K:K)-SUMIF(HKM!A:A,"061*",HKM!L:L)</f>
        <v>0</v>
      </c>
      <c r="C30" s="20" t="n">
        <f aca="false">SUMIF(HKM!A:A,"062*",HKM!K:K)-SUMIF(HKM!A:A,"062*",HKM!L:L)</f>
        <v>0</v>
      </c>
      <c r="D30" s="20" t="n">
        <f aca="false">SUMIF(HKM!A:A,"063*",HKM!K:K)-SUMIF(HKM!A:A,"063*",HKM!L:L)</f>
        <v>0</v>
      </c>
      <c r="E30" s="20" t="n">
        <f aca="false">SUMIF(HKM!A:A,"066*",HKM!K:K)-SUMIF(HKM!A:A,"066*",HKM!L:L)</f>
        <v>0</v>
      </c>
      <c r="F30" s="20" t="n">
        <f aca="false">SUMIF(HKM!A:A,"067*",HKM!K:K)-SUMIF(HKM!A:A,"067*",HKM!L:L)</f>
        <v>0</v>
      </c>
      <c r="G30" s="24"/>
      <c r="H30" s="20" t="n">
        <f aca="false">SUMIF(HKM!A:A,"043*",HKM!K:K)-SUMIF(HKM!A:A,"043*",HKM!L:L)</f>
        <v>0</v>
      </c>
      <c r="I30" s="20" t="n">
        <f aca="false">SUMIF(HKM!A:A,"053*",HKM!K:K)-SUMIF(HKM!A:A,"053*",HKM!L:L)</f>
        <v>0</v>
      </c>
      <c r="J30" s="27" t="n">
        <f aca="false">J26+J27-J28+J29</f>
        <v>0</v>
      </c>
      <c r="K30" s="22"/>
      <c r="L30" s="23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customFormat="false" ht="15" hidden="false" customHeight="true" outlineLevel="0" collapsed="false">
      <c r="A31" s="60" t="s">
        <v>63</v>
      </c>
      <c r="B31" s="28"/>
      <c r="C31" s="28"/>
      <c r="D31" s="28"/>
      <c r="E31" s="28"/>
      <c r="F31" s="28"/>
      <c r="G31" s="28"/>
      <c r="H31" s="28"/>
      <c r="I31" s="28"/>
      <c r="J31" s="30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customFormat="false" ht="15" hidden="false" customHeight="false" outlineLevel="0" collapsed="false">
      <c r="A32" s="61" t="s">
        <v>62</v>
      </c>
      <c r="B32" s="20"/>
      <c r="C32" s="20"/>
      <c r="D32" s="20"/>
      <c r="E32" s="20"/>
      <c r="F32" s="20"/>
      <c r="G32" s="20"/>
      <c r="H32" s="20"/>
      <c r="I32" s="32"/>
      <c r="J32" s="21" t="n">
        <f aca="false">SUM(B32:I32)</f>
        <v>0</v>
      </c>
      <c r="K32" s="22"/>
      <c r="L32" s="23"/>
      <c r="M32" s="56"/>
      <c r="N32" s="39"/>
      <c r="O32" s="22"/>
      <c r="P32" s="22"/>
      <c r="Q32" s="22"/>
      <c r="R32" s="22"/>
      <c r="S32" s="22"/>
      <c r="T32" s="22"/>
      <c r="U32" s="22"/>
      <c r="V32" s="22"/>
      <c r="W32" s="22"/>
    </row>
    <row r="33" customFormat="false" ht="15" hidden="false" customHeight="true" outlineLevel="0" collapsed="false">
      <c r="A33" s="62" t="s">
        <v>57</v>
      </c>
      <c r="B33" s="24"/>
      <c r="C33" s="24"/>
      <c r="D33" s="24"/>
      <c r="E33" s="24"/>
      <c r="F33" s="24"/>
      <c r="G33" s="24"/>
      <c r="H33" s="24"/>
      <c r="I33" s="24"/>
      <c r="J33" s="21" t="n">
        <f aca="false">SUM(B33:I33)</f>
        <v>0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customFormat="false" ht="15" hidden="false" customHeight="true" outlineLevel="0" collapsed="false">
      <c r="A34" s="62" t="s">
        <v>58</v>
      </c>
      <c r="B34" s="24"/>
      <c r="C34" s="24"/>
      <c r="D34" s="24"/>
      <c r="E34" s="24"/>
      <c r="F34" s="24"/>
      <c r="G34" s="24"/>
      <c r="H34" s="24"/>
      <c r="I34" s="24"/>
      <c r="J34" s="21" t="n">
        <f aca="false">SUM(B34:I34)</f>
        <v>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customFormat="false" ht="15" hidden="false" customHeight="true" outlineLevel="0" collapsed="false">
      <c r="A35" s="66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customFormat="false" ht="15" hidden="false" customHeight="false" outlineLevel="0" collapsed="false">
      <c r="A36" s="65" t="s">
        <v>60</v>
      </c>
      <c r="B36" s="20"/>
      <c r="C36" s="20"/>
      <c r="D36" s="20"/>
      <c r="E36" s="20"/>
      <c r="F36" s="20"/>
      <c r="G36" s="20"/>
      <c r="H36" s="20"/>
      <c r="I36" s="20" t="n">
        <f aca="false">SUMIF(SUAM!C:C,"032",SUAM!E:E)</f>
        <v>0</v>
      </c>
      <c r="J36" s="27" t="n">
        <f aca="false">J32+J33-J34</f>
        <v>0</v>
      </c>
      <c r="K36" s="22"/>
      <c r="L36" s="23"/>
      <c r="M36" s="22"/>
      <c r="N36" s="39"/>
      <c r="O36" s="22"/>
      <c r="P36" s="22"/>
      <c r="Q36" s="22"/>
      <c r="R36" s="22"/>
      <c r="S36" s="22"/>
      <c r="T36" s="22"/>
      <c r="U36" s="22"/>
      <c r="V36" s="22"/>
      <c r="W36" s="22"/>
    </row>
    <row r="37" customFormat="false" ht="15" hidden="false" customHeight="true" outlineLevel="0" collapsed="false">
      <c r="A37" s="60" t="s">
        <v>91</v>
      </c>
      <c r="B37" s="49"/>
      <c r="C37" s="49"/>
      <c r="D37" s="49"/>
      <c r="E37" s="49"/>
      <c r="F37" s="49"/>
      <c r="G37" s="49"/>
      <c r="H37" s="49"/>
      <c r="I37" s="49"/>
      <c r="J37" s="30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customFormat="false" ht="15" hidden="false" customHeight="true" outlineLevel="0" collapsed="false">
      <c r="A38" s="61" t="s">
        <v>62</v>
      </c>
      <c r="B38" s="24"/>
      <c r="C38" s="24"/>
      <c r="D38" s="24"/>
      <c r="E38" s="24"/>
      <c r="F38" s="24"/>
      <c r="G38" s="24"/>
      <c r="H38" s="24"/>
      <c r="I38" s="24"/>
      <c r="J38" s="21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customFormat="false" ht="15" hidden="false" customHeight="true" outlineLevel="0" collapsed="false">
      <c r="A39" s="65" t="s">
        <v>60</v>
      </c>
      <c r="B39" s="36"/>
      <c r="C39" s="36"/>
      <c r="D39" s="36"/>
      <c r="E39" s="36"/>
      <c r="F39" s="36"/>
      <c r="G39" s="36"/>
      <c r="H39" s="36"/>
      <c r="I39" s="36"/>
      <c r="J39" s="27"/>
    </row>
  </sheetData>
  <mergeCells count="4">
    <mergeCell ref="A3:A4"/>
    <mergeCell ref="B3:J3"/>
    <mergeCell ref="A23:A24"/>
    <mergeCell ref="B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false"/>
  </sheetPr>
  <dimension ref="A1:B3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2" min="1" style="0" width="42.7908163265306"/>
    <col collapsed="false" hidden="false" max="3" min="3" style="0" width="18.8979591836735"/>
    <col collapsed="false" hidden="false" max="1025" min="4" style="0" width="9.04591836734694"/>
  </cols>
  <sheetData>
    <row r="1" customFormat="false" ht="15" hidden="false" customHeight="false" outlineLevel="0" collapsed="false">
      <c r="A1" s="4" t="s">
        <v>92</v>
      </c>
    </row>
    <row r="2" customFormat="false" ht="21" hidden="false" customHeight="true" outlineLevel="0" collapsed="false">
      <c r="A2" s="5" t="s">
        <v>82</v>
      </c>
      <c r="B2" s="6" t="s">
        <v>67</v>
      </c>
    </row>
    <row r="3" customFormat="false" ht="23.25" hidden="false" customHeight="true" outlineLevel="0" collapsed="false">
      <c r="A3" s="7" t="s">
        <v>93</v>
      </c>
      <c r="B3" s="8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tabColor rgb="FF00B050"/>
    <pageSetUpPr fitToPage="false"/>
  </sheetPr>
  <dimension ref="A1:F19"/>
  <sheetViews>
    <sheetView windowProtection="false"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21.0612244897959"/>
    <col collapsed="false" hidden="false" max="4" min="2" style="0" width="12.5561224489796"/>
    <col collapsed="false" hidden="false" max="5" min="5" style="0" width="14.0408163265306"/>
    <col collapsed="false" hidden="false" max="6" min="6" style="0" width="12.5561224489796"/>
    <col collapsed="false" hidden="false" max="1025" min="7" style="0" width="9.04591836734694"/>
  </cols>
  <sheetData>
    <row r="1" customFormat="false" ht="15" hidden="false" customHeight="false" outlineLevel="0" collapsed="false">
      <c r="A1" s="74" t="s">
        <v>94</v>
      </c>
    </row>
    <row r="2" customFormat="false" ht="16.5" hidden="false" customHeight="true" outlineLevel="0" collapsed="false">
      <c r="A2" s="14" t="s">
        <v>95</v>
      </c>
      <c r="B2" s="75" t="s">
        <v>39</v>
      </c>
      <c r="C2" s="75"/>
      <c r="D2" s="75"/>
      <c r="E2" s="75"/>
      <c r="F2" s="75"/>
    </row>
    <row r="3" customFormat="false" ht="70.5" hidden="false" customHeight="true" outlineLevel="0" collapsed="false">
      <c r="A3" s="14"/>
      <c r="B3" s="76" t="s">
        <v>96</v>
      </c>
      <c r="C3" s="76" t="s">
        <v>97</v>
      </c>
      <c r="D3" s="15" t="s">
        <v>98</v>
      </c>
      <c r="E3" s="76" t="s">
        <v>99</v>
      </c>
      <c r="F3" s="76" t="s">
        <v>100</v>
      </c>
    </row>
    <row r="4" customFormat="false" ht="15" hidden="false" customHeight="false" outlineLevel="0" collapsed="false">
      <c r="A4" s="77" t="s">
        <v>101</v>
      </c>
      <c r="B4" s="78"/>
      <c r="C4" s="78"/>
      <c r="D4" s="78"/>
      <c r="E4" s="78"/>
      <c r="F4" s="79"/>
    </row>
    <row r="5" customFormat="false" ht="15" hidden="false" customHeight="false" outlineLevel="0" collapsed="false">
      <c r="A5" s="80"/>
      <c r="B5" s="81"/>
      <c r="C5" s="81"/>
      <c r="D5" s="82"/>
      <c r="E5" s="82"/>
      <c r="F5" s="10"/>
    </row>
    <row r="6" customFormat="false" ht="15" hidden="false" customHeight="false" outlineLevel="0" collapsed="false">
      <c r="A6" s="80"/>
      <c r="B6" s="81"/>
      <c r="C6" s="81"/>
      <c r="D6" s="82"/>
      <c r="E6" s="82"/>
      <c r="F6" s="10"/>
    </row>
    <row r="7" customFormat="false" ht="15" hidden="false" customHeight="false" outlineLevel="0" collapsed="false">
      <c r="A7" s="83"/>
      <c r="B7" s="84"/>
      <c r="C7" s="84"/>
      <c r="D7" s="85"/>
      <c r="E7" s="85"/>
      <c r="F7" s="20" t="n">
        <f aca="false">SUMIF(HK!A:A,"061*",HK!K:K)-SUMIF(HK!A:A,"061*",HK!L:L)</f>
        <v>0</v>
      </c>
    </row>
    <row r="8" customFormat="false" ht="15" hidden="false" customHeight="false" outlineLevel="0" collapsed="false">
      <c r="A8" s="77" t="s">
        <v>102</v>
      </c>
      <c r="B8" s="78"/>
      <c r="C8" s="78"/>
      <c r="D8" s="78"/>
      <c r="E8" s="78"/>
      <c r="F8" s="86"/>
    </row>
    <row r="9" customFormat="false" ht="15" hidden="false" customHeight="false" outlineLevel="0" collapsed="false">
      <c r="A9" s="80"/>
      <c r="B9" s="81"/>
      <c r="C9" s="81"/>
      <c r="D9" s="82"/>
      <c r="E9" s="82"/>
      <c r="F9" s="21"/>
    </row>
    <row r="10" customFormat="false" ht="15" hidden="false" customHeight="false" outlineLevel="0" collapsed="false">
      <c r="A10" s="80"/>
      <c r="B10" s="81"/>
      <c r="C10" s="81"/>
      <c r="D10" s="82"/>
      <c r="E10" s="82"/>
      <c r="F10" s="21"/>
    </row>
    <row r="11" customFormat="false" ht="15" hidden="false" customHeight="false" outlineLevel="0" collapsed="false">
      <c r="A11" s="83"/>
      <c r="B11" s="84"/>
      <c r="C11" s="84"/>
      <c r="D11" s="85"/>
      <c r="E11" s="85"/>
      <c r="F11" s="20" t="n">
        <f aca="false">SUMIF(HK!A:A,"062*",HK!K:K)-SUMIF(HK!A:A,"062*",HK!L:L)</f>
        <v>0</v>
      </c>
    </row>
    <row r="12" customFormat="false" ht="15" hidden="false" customHeight="false" outlineLevel="0" collapsed="false">
      <c r="A12" s="77" t="s">
        <v>103</v>
      </c>
      <c r="B12" s="78"/>
      <c r="C12" s="78"/>
      <c r="D12" s="78"/>
      <c r="E12" s="78"/>
      <c r="F12" s="86"/>
    </row>
    <row r="13" customFormat="false" ht="15" hidden="false" customHeight="false" outlineLevel="0" collapsed="false">
      <c r="A13" s="80"/>
      <c r="B13" s="81"/>
      <c r="C13" s="81"/>
      <c r="D13" s="82"/>
      <c r="E13" s="82"/>
      <c r="F13" s="21"/>
    </row>
    <row r="14" customFormat="false" ht="15" hidden="false" customHeight="false" outlineLevel="0" collapsed="false">
      <c r="A14" s="80"/>
      <c r="B14" s="81"/>
      <c r="C14" s="81"/>
      <c r="D14" s="82"/>
      <c r="E14" s="82"/>
      <c r="F14" s="21"/>
    </row>
    <row r="15" customFormat="false" ht="15" hidden="false" customHeight="false" outlineLevel="0" collapsed="false">
      <c r="A15" s="83"/>
      <c r="B15" s="84"/>
      <c r="C15" s="84"/>
      <c r="D15" s="85"/>
      <c r="E15" s="85"/>
      <c r="F15" s="20" t="n">
        <f aca="false">SUMIF(HK!A:A,"063*",HK!K:K)-SUMIF(HK!A:A,"063*",HK!L:L)</f>
        <v>0</v>
      </c>
    </row>
    <row r="16" customFormat="false" ht="15" hidden="false" customHeight="false" outlineLevel="0" collapsed="false">
      <c r="A16" s="77" t="s">
        <v>104</v>
      </c>
      <c r="B16" s="78"/>
      <c r="C16" s="78"/>
      <c r="D16" s="78"/>
      <c r="E16" s="78"/>
      <c r="F16" s="86"/>
    </row>
    <row r="17" customFormat="false" ht="15" hidden="false" customHeight="false" outlineLevel="0" collapsed="false">
      <c r="A17" s="87"/>
      <c r="B17" s="81"/>
      <c r="C17" s="81"/>
      <c r="D17" s="82"/>
      <c r="E17" s="82"/>
      <c r="F17" s="21"/>
    </row>
    <row r="18" customFormat="false" ht="15" hidden="false" customHeight="false" outlineLevel="0" collapsed="false">
      <c r="A18" s="88"/>
      <c r="B18" s="84"/>
      <c r="C18" s="84"/>
      <c r="D18" s="89"/>
      <c r="E18" s="90"/>
      <c r="F18" s="20" t="n">
        <f aca="false">SUMIF(HK!A:A,"043*",HK!K:K)-SUMIF(HK!A:A,"043*",HK!L:L)</f>
        <v>0</v>
      </c>
    </row>
    <row r="19" customFormat="false" ht="15" hidden="false" customHeight="false" outlineLevel="0" collapsed="false">
      <c r="A19" s="26" t="s">
        <v>105</v>
      </c>
      <c r="B19" s="91" t="s">
        <v>106</v>
      </c>
      <c r="C19" s="91" t="s">
        <v>106</v>
      </c>
      <c r="D19" s="91" t="s">
        <v>106</v>
      </c>
      <c r="E19" s="91" t="s">
        <v>106</v>
      </c>
      <c r="F19" s="12" t="n">
        <f aca="false">SUM(F17:F18)+SUM(F13:F15)+SUM(F9:F11)+SUM(F5:F7)</f>
        <v>0</v>
      </c>
    </row>
  </sheetData>
  <mergeCells count="2">
    <mergeCell ref="A2:A3"/>
    <mergeCell ref="B2:F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2016-06-14T12:17:14Z</dcterms:created>
  <dc:language>sk-SK</dc:language>
  <dcterms:modified xsi:type="dcterms:W3CDTF">2016-06-14T14:29:10Z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