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Účtovníctvo - firmy\BW Europe 2016\Lavaton\Audit 2016\Výpočet dane\DzPPO 2016\"/>
    </mc:Choice>
  </mc:AlternateContent>
  <bookViews>
    <workbookView xWindow="240" yWindow="75" windowWidth="20115" windowHeight="7485"/>
  </bookViews>
  <sheets>
    <sheet name="CashFlow" sheetId="1" r:id="rId1"/>
  </sheets>
  <externalReferences>
    <externalReference r:id="rId2"/>
  </externalReferences>
  <definedNames>
    <definedName name="_xlnm.Print_Titles" localSheetId="0">CashFlow!$B:$D</definedName>
  </definedNames>
  <calcPr calcId="152511"/>
</workbook>
</file>

<file path=xl/calcChain.xml><?xml version="1.0" encoding="utf-8"?>
<calcChain xmlns="http://schemas.openxmlformats.org/spreadsheetml/2006/main">
  <c r="C3" i="1" l="1"/>
  <c r="D3" i="1"/>
  <c r="C5" i="1"/>
  <c r="D5" i="1"/>
  <c r="G7" i="1"/>
  <c r="K7" i="1"/>
  <c r="G8" i="1"/>
  <c r="G6" i="1" s="1"/>
  <c r="K8" i="1"/>
  <c r="G10" i="1"/>
  <c r="K10" i="1"/>
  <c r="G11" i="1"/>
  <c r="K11" i="1"/>
  <c r="G12" i="1"/>
  <c r="K12" i="1"/>
  <c r="G13" i="1"/>
  <c r="K13" i="1"/>
  <c r="G14" i="1"/>
  <c r="K14" i="1"/>
  <c r="G15" i="1"/>
  <c r="K15" i="1"/>
  <c r="G16" i="1"/>
  <c r="K16" i="1"/>
  <c r="G17" i="1"/>
  <c r="K17" i="1"/>
  <c r="G18" i="1"/>
  <c r="K18" i="1"/>
  <c r="G19" i="1"/>
  <c r="K19" i="1"/>
  <c r="G21" i="1"/>
  <c r="G20" i="1" s="1"/>
  <c r="K21" i="1"/>
  <c r="G22" i="1"/>
  <c r="K22" i="1"/>
  <c r="G23" i="1"/>
  <c r="K23" i="1"/>
  <c r="G25" i="1"/>
  <c r="G24" i="1" s="1"/>
  <c r="K25" i="1"/>
  <c r="G26" i="1"/>
  <c r="K26" i="1"/>
  <c r="G27" i="1"/>
  <c r="K27" i="1"/>
  <c r="G28" i="1"/>
  <c r="K28" i="1"/>
  <c r="I30" i="1"/>
  <c r="K24" i="1" l="1"/>
  <c r="G9" i="1"/>
  <c r="G29" i="1" s="1"/>
  <c r="G30" i="1" s="1"/>
  <c r="K9" i="1"/>
  <c r="K20" i="1"/>
  <c r="E30" i="1"/>
  <c r="K29" i="1" l="1"/>
  <c r="K30" i="1" s="1"/>
</calcChain>
</file>

<file path=xl/sharedStrings.xml><?xml version="1.0" encoding="utf-8"?>
<sst xmlns="http://schemas.openxmlformats.org/spreadsheetml/2006/main" count="103" uniqueCount="56">
  <si>
    <t xml:space="preserve"> Cash at the end of the year current acc. period (P+A+B+C)</t>
  </si>
  <si>
    <t xml:space="preserve"> Stav peňažných prostriedkov na konci obdobia (P+A+B+C)</t>
  </si>
  <si>
    <t>-</t>
  </si>
  <si>
    <t xml:space="preserve"> Net cash-flow: (A+B+C)</t>
  </si>
  <si>
    <t xml:space="preserve"> Čistý peňažný tok: (A+B+C)</t>
  </si>
  <si>
    <t xml:space="preserve"> + Change in Equity (capital)</t>
  </si>
  <si>
    <t xml:space="preserve"> + Zmena stavu kapitálu</t>
  </si>
  <si>
    <t xml:space="preserve"> + Change in current bank loans and other current borrowings</t>
  </si>
  <si>
    <t xml:space="preserve"> + Zmena stavu bežných bank. úverov a výpomocí</t>
  </si>
  <si>
    <t xml:space="preserve"> + Change in long-term bank loans</t>
  </si>
  <si>
    <t xml:space="preserve"> + Zmena stavu dlhodobých bankových úverov</t>
  </si>
  <si>
    <t xml:space="preserve"> + Change in long-term liabilities</t>
  </si>
  <si>
    <t xml:space="preserve"> + Zmena stavu dlhodobých záväzkov</t>
  </si>
  <si>
    <t>Cash-flow from financial activities ( C )</t>
  </si>
  <si>
    <t xml:space="preserve"> Čistý peňažný tok z finančnej činnosti ( C )</t>
  </si>
  <si>
    <t xml:space="preserve"> + Profit (loss) from sale of fixed assets and raw materials</t>
  </si>
  <si>
    <t xml:space="preserve"> +  Zisk z predaja dlhodobého majetku a materiálu</t>
  </si>
  <si>
    <t xml:space="preserve"> - Depreciations</t>
  </si>
  <si>
    <t xml:space="preserve"> - Odpisy</t>
  </si>
  <si>
    <t xml:space="preserve"> - Change in non-current assets</t>
  </si>
  <si>
    <t xml:space="preserve"> - Zmena stavu neobežného majetku</t>
  </si>
  <si>
    <t>Cash-flow from investment activities (B)</t>
  </si>
  <si>
    <t xml:space="preserve"> Čistý peňažný tok z investičných činností (B)</t>
  </si>
  <si>
    <t xml:space="preserve"> - Profit (loss) from sale of fixed assets and raw materials</t>
  </si>
  <si>
    <t xml:space="preserve"> - Zisk z predaja dlhodobého majetku a materiálu</t>
  </si>
  <si>
    <t xml:space="preserve"> + Change in accrual accounts (liabilities and equity)</t>
  </si>
  <si>
    <t xml:space="preserve"> + Zmena stavu časového rozlíšenia pasív</t>
  </si>
  <si>
    <t xml:space="preserve"> + Change in current liabilities</t>
  </si>
  <si>
    <t xml:space="preserve"> + Zmena stavu krátkodobých záväzkov</t>
  </si>
  <si>
    <t xml:space="preserve"> + Change in reserves</t>
  </si>
  <si>
    <t xml:space="preserve"> + Zmena stavu rezerv</t>
  </si>
  <si>
    <t xml:space="preserve"> - Change in assets accrual accounts</t>
  </si>
  <si>
    <t xml:space="preserve"> - Zmena stavu časového rozlíšenia aktív</t>
  </si>
  <si>
    <t xml:space="preserve"> - Change in short-term financial assets</t>
  </si>
  <si>
    <t xml:space="preserve"> - Zmena stavu krátkodobého finančného majetku</t>
  </si>
  <si>
    <t xml:space="preserve"> - Change in receivables</t>
  </si>
  <si>
    <t xml:space="preserve"> - Zmena stavu pohľadávok</t>
  </si>
  <si>
    <t xml:space="preserve"> - Change in inventory</t>
  </si>
  <si>
    <t xml:space="preserve"> - Zmena stavu zásob</t>
  </si>
  <si>
    <t xml:space="preserve"> + Depreciations</t>
  </si>
  <si>
    <t xml:space="preserve"> + Odpisy nehmot. a hmotného majetku</t>
  </si>
  <si>
    <t xml:space="preserve"> + Profit (Loss) of current acc. period</t>
  </si>
  <si>
    <t xml:space="preserve"> + Hospodársky výsledok za účtovné obdobie</t>
  </si>
  <si>
    <t>Cash-flow from operating and extr. activities (A)</t>
  </si>
  <si>
    <t xml:space="preserve"> Čistý peňažný tok z bežnej a mimoriadnej činnosti (A)</t>
  </si>
  <si>
    <t xml:space="preserve"> + Bank accounts</t>
  </si>
  <si>
    <t xml:space="preserve"> + Účty v bankách</t>
  </si>
  <si>
    <t xml:space="preserve"> + Petty cash and deposits in transit</t>
  </si>
  <si>
    <t xml:space="preserve"> + Peniaze</t>
  </si>
  <si>
    <t>Cash at the begining of year (P)</t>
  </si>
  <si>
    <t xml:space="preserve"> Stav peň. prostr. na zač. účt. obdobia (P)</t>
  </si>
  <si>
    <t>31.12.2005</t>
  </si>
  <si>
    <t>rok2</t>
  </si>
  <si>
    <t>rok1</t>
  </si>
  <si>
    <t>Name:</t>
  </si>
  <si>
    <t>Názov spoločnosti: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</si>
</sst>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</font>
    <font>
      <sz val="10"/>
      <name val="Arial"/>
      <charset val="238"/>
    </font>
    <font>
      <sz val="10"/>
      <color rgb="FF000000"/>
      <name val="Times New Roman CE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26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 applyProtection="1">
      <protection hidden="1"/>
    </xf>
    <xf numFmtId="3" fontId="2" fillId="2" borderId="1" xfId="0" applyNumberFormat="1" applyFont="1" applyFill="1" applyBorder="1" applyProtection="1"/>
    <xf numFmtId="0" fontId="3" fillId="2" borderId="1" xfId="0" applyFont="1" applyFill="1" applyBorder="1"/>
    <xf numFmtId="0" fontId="0" fillId="2" borderId="1" xfId="0" applyFill="1" applyBorder="1"/>
    <xf numFmtId="3" fontId="2" fillId="3" borderId="2" xfId="0" applyNumberFormat="1" applyFont="1" applyFill="1" applyBorder="1" applyProtection="1">
      <protection hidden="1"/>
    </xf>
    <xf numFmtId="0" fontId="2" fillId="3" borderId="2" xfId="0" applyFont="1" applyFill="1" applyBorder="1" applyAlignment="1" applyProtection="1">
      <alignment horizontal="center"/>
    </xf>
    <xf numFmtId="0" fontId="2" fillId="3" borderId="2" xfId="0" applyFont="1" applyFill="1" applyBorder="1"/>
    <xf numFmtId="0" fontId="0" fillId="3" borderId="2" xfId="0" applyFill="1" applyBorder="1"/>
    <xf numFmtId="3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</xf>
    <xf numFmtId="0" fontId="1" fillId="0" borderId="2" xfId="0" applyFont="1" applyBorder="1"/>
    <xf numFmtId="0" fontId="0" fillId="0" borderId="2" xfId="0" applyBorder="1"/>
    <xf numFmtId="3" fontId="2" fillId="2" borderId="2" xfId="0" applyNumberFormat="1" applyFont="1" applyFill="1" applyBorder="1" applyProtection="1">
      <protection hidden="1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/>
    <xf numFmtId="0" fontId="0" fillId="2" borderId="2" xfId="0" applyFill="1" applyBorder="1"/>
    <xf numFmtId="0" fontId="3" fillId="2" borderId="2" xfId="0" applyFont="1" applyFill="1" applyBorder="1"/>
    <xf numFmtId="14" fontId="4" fillId="4" borderId="3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2" fillId="4" borderId="4" xfId="0" applyFont="1" applyFill="1" applyBorder="1"/>
    <xf numFmtId="0" fontId="0" fillId="4" borderId="4" xfId="0" applyFill="1" applyBorder="1"/>
    <xf numFmtId="49" fontId="6" fillId="0" borderId="5" xfId="0" applyNumberFormat="1" applyFont="1" applyBorder="1" applyAlignment="1">
      <alignment horizontal="center"/>
    </xf>
    <xf numFmtId="0" fontId="7" fillId="0" borderId="4" xfId="0" applyFont="1" applyBorder="1"/>
  </cellXfs>
  <cellStyles count="3">
    <cellStyle name="Normal_Výsledovka" xfId="1"/>
    <cellStyle name="Normálne" xfId="0" builtinId="0"/>
    <cellStyle name="normální_Rating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1</xdr:row>
          <xdr:rowOff>28575</xdr:rowOff>
        </xdr:from>
        <xdr:to>
          <xdr:col>1</xdr:col>
          <xdr:colOff>361950</xdr:colOff>
          <xdr:row>2</xdr:row>
          <xdr:rowOff>180975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sk-SK" sz="1000" b="0" i="0" u="none" strike="noStrike" baseline="0">
                  <a:solidFill>
                    <a:srgbClr val="000000"/>
                  </a:solidFill>
                  <a:latin typeface="Times New Roman CE"/>
                  <a:cs typeface="Times New Roman CE"/>
                </a:rPr>
                <a:t>Riadiaci panel  Control panel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s/voronakova/Desktop/Cash%20Flo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adiaci panel"/>
      <sheetName val="Zakl_udaje"/>
      <sheetName val="Suvaha"/>
      <sheetName val="Vysledovka"/>
      <sheetName val="Skrat_Suvaha"/>
      <sheetName val="Skrat_Vysledovka"/>
      <sheetName val="Rocne_CashFlow"/>
      <sheetName val="Rating_výkazy"/>
      <sheetName val="Fin_ukaz"/>
      <sheetName val="Rating"/>
      <sheetName val="Manual"/>
    </sheetNames>
    <sheetDataSet>
      <sheetData sheetId="0"/>
      <sheetData sheetId="1">
        <row r="3">
          <cell r="E3" t="str">
            <v>Lavaton s.r.o.</v>
          </cell>
        </row>
        <row r="16">
          <cell r="E16" t="str">
            <v>000 Eur</v>
          </cell>
        </row>
      </sheetData>
      <sheetData sheetId="2">
        <row r="8">
          <cell r="C8" t="str">
            <v>Pohľadávky za upísané vlastné imanie (353)</v>
          </cell>
          <cell r="G8">
            <v>0</v>
          </cell>
          <cell r="I8">
            <v>0</v>
          </cell>
        </row>
        <row r="9">
          <cell r="C9" t="str">
            <v>Neobežný majetok  r.004+r.013+r.023</v>
          </cell>
          <cell r="E9">
            <v>0</v>
          </cell>
          <cell r="G9">
            <v>3589655</v>
          </cell>
          <cell r="I9">
            <v>3290695</v>
          </cell>
        </row>
        <row r="39">
          <cell r="C39" t="str">
            <v>Zásoby         súčet (r.034 až 040)</v>
          </cell>
          <cell r="E39">
            <v>0</v>
          </cell>
          <cell r="G39">
            <v>9210</v>
          </cell>
          <cell r="I39">
            <v>8775</v>
          </cell>
        </row>
        <row r="47">
          <cell r="C47" t="str">
            <v>Dlhodobé pohľadávky      súčet (r.042 až 047)</v>
          </cell>
          <cell r="E47">
            <v>0</v>
          </cell>
          <cell r="G47">
            <v>186722</v>
          </cell>
          <cell r="I47">
            <v>205908</v>
          </cell>
        </row>
        <row r="54">
          <cell r="C54" t="str">
            <v>Krátkodobé pohľadávky    súčet (r.049 až 055)</v>
          </cell>
          <cell r="E54">
            <v>0</v>
          </cell>
          <cell r="G54">
            <v>1204086</v>
          </cell>
          <cell r="I54">
            <v>1245228</v>
          </cell>
        </row>
        <row r="63">
          <cell r="C63" t="str">
            <v>Peniaze (211, 213, 21X)</v>
          </cell>
          <cell r="G63">
            <v>3291</v>
          </cell>
        </row>
        <row r="64">
          <cell r="C64" t="str">
            <v>Účty v bankách (221A, 22X +/- 261)</v>
          </cell>
          <cell r="G64">
            <v>3618</v>
          </cell>
        </row>
        <row r="65">
          <cell r="C65" t="str">
            <v>Účty v bankách s dobou viazanosti dlhšou ako jeden rok 22XA</v>
          </cell>
        </row>
        <row r="66">
          <cell r="C66" t="str">
            <v>Krátkodobý finančný majetok (251, 253, 256, 257, 25X) - /291, 29X)</v>
          </cell>
        </row>
        <row r="67">
          <cell r="C67" t="str">
            <v>Obstarávaný krátkodobý finančný majetok (259) - 291</v>
          </cell>
        </row>
        <row r="68">
          <cell r="C68" t="str">
            <v>Časové rozlíšenie      r.063 a r.064</v>
          </cell>
          <cell r="E68">
            <v>0</v>
          </cell>
          <cell r="G68">
            <v>16698</v>
          </cell>
          <cell r="I68">
            <v>23476</v>
          </cell>
        </row>
        <row r="75">
          <cell r="C75" t="str">
            <v>Vlastné imanie r.067+r.071+r.078+r.082+r.085</v>
          </cell>
          <cell r="E75">
            <v>0</v>
          </cell>
          <cell r="G75">
            <v>-48408</v>
          </cell>
          <cell r="I75">
            <v>122418</v>
          </cell>
        </row>
        <row r="94">
          <cell r="E94">
            <v>0</v>
          </cell>
          <cell r="I94">
            <v>170826</v>
          </cell>
        </row>
        <row r="96">
          <cell r="C96" t="str">
            <v>Rezervy        súčet (r.088 až r.090)</v>
          </cell>
          <cell r="E96">
            <v>0</v>
          </cell>
          <cell r="G96">
            <v>106985</v>
          </cell>
          <cell r="I96">
            <v>111838</v>
          </cell>
        </row>
        <row r="100">
          <cell r="C100" t="str">
            <v>Dlhodobé záväzky         súčet (r.092 až r.101)</v>
          </cell>
          <cell r="E100">
            <v>0</v>
          </cell>
          <cell r="G100">
            <v>394659</v>
          </cell>
          <cell r="I100">
            <v>209284</v>
          </cell>
        </row>
        <row r="111">
          <cell r="C111" t="str">
            <v>Krátkodobé záväzky         súčet (r.103 až r.111)</v>
          </cell>
          <cell r="E111">
            <v>0</v>
          </cell>
          <cell r="G111">
            <v>1574795</v>
          </cell>
          <cell r="I111">
            <v>1463117</v>
          </cell>
        </row>
        <row r="122">
          <cell r="C122" t="str">
            <v>Bankové úvery dlhodobé (461A, 46XA)</v>
          </cell>
          <cell r="G122">
            <v>941445</v>
          </cell>
          <cell r="I122">
            <v>500655</v>
          </cell>
        </row>
        <row r="123">
          <cell r="C123" t="str">
            <v>Bežné bankové úvery (221A, 231, 232,  23X, 461A, 46XA)</v>
          </cell>
          <cell r="G123">
            <v>2032435</v>
          </cell>
          <cell r="I123">
            <v>2361949</v>
          </cell>
        </row>
        <row r="124">
          <cell r="C124" t="str">
            <v>Krátkodobé finančné výpomoci (241, 249, 24X, 473A, /-/255A)</v>
          </cell>
          <cell r="G124">
            <v>0</v>
          </cell>
          <cell r="I124">
            <v>0</v>
          </cell>
        </row>
        <row r="125">
          <cell r="C125" t="str">
            <v>Časové rozlíšenie          súčet (r.117 a r.118)</v>
          </cell>
          <cell r="E125">
            <v>0</v>
          </cell>
          <cell r="G125">
            <v>11369</v>
          </cell>
          <cell r="I125">
            <v>10849</v>
          </cell>
        </row>
      </sheetData>
      <sheetData sheetId="3">
        <row r="24">
          <cell r="I24">
            <v>1128726</v>
          </cell>
        </row>
        <row r="25">
          <cell r="I25">
            <v>139363</v>
          </cell>
        </row>
        <row r="26">
          <cell r="I26">
            <v>35966</v>
          </cell>
        </row>
        <row r="70">
          <cell r="E70">
            <v>0</v>
          </cell>
          <cell r="I70">
            <v>170826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/>
  <dimension ref="B1:K30"/>
  <sheetViews>
    <sheetView tabSelected="1" workbookViewId="0">
      <pane xSplit="4" ySplit="5" topLeftCell="E15" activePane="bottomRight" state="frozen"/>
      <selection activeCell="A2" sqref="A2"/>
      <selection pane="topRight" activeCell="E2" sqref="E2"/>
      <selection pane="bottomLeft" activeCell="A6" sqref="A6"/>
      <selection pane="bottomRight" activeCell="K7" sqref="K7"/>
    </sheetView>
  </sheetViews>
  <sheetFormatPr defaultRowHeight="12.75" x14ac:dyDescent="0.2"/>
  <cols>
    <col min="1" max="1" width="7.5" customWidth="1"/>
    <col min="2" max="2" width="6.6640625" customWidth="1"/>
    <col min="3" max="3" width="56.83203125" customWidth="1"/>
    <col min="4" max="4" width="54.5" style="1" hidden="1" customWidth="1"/>
    <col min="5" max="5" width="10.83203125" hidden="1" customWidth="1"/>
    <col min="6" max="6" width="2.83203125" hidden="1" customWidth="1"/>
    <col min="7" max="7" width="10.83203125" hidden="1" customWidth="1"/>
    <col min="8" max="8" width="2.83203125" hidden="1" customWidth="1"/>
    <col min="9" max="9" width="10.83203125" hidden="1" customWidth="1"/>
    <col min="10" max="10" width="0" hidden="1" customWidth="1"/>
    <col min="11" max="11" width="10.83203125" customWidth="1"/>
    <col min="12" max="12" width="0" hidden="1" customWidth="1"/>
  </cols>
  <sheetData>
    <row r="1" spans="2:11" ht="13.5" hidden="1" thickBot="1" x14ac:dyDescent="0.25"/>
    <row r="2" spans="2:11" ht="15.75" x14ac:dyDescent="0.25">
      <c r="C2" s="25" t="s">
        <v>55</v>
      </c>
      <c r="D2" s="25" t="s">
        <v>54</v>
      </c>
    </row>
    <row r="3" spans="2:11" ht="18.75" thickBot="1" x14ac:dyDescent="0.3">
      <c r="C3" s="24" t="str">
        <f>[1]Zakl_udaje!E3</f>
        <v>Lavaton s.r.o.</v>
      </c>
      <c r="D3" s="24" t="str">
        <f>[1]Zakl_udaje!E3</f>
        <v>Lavaton s.r.o.</v>
      </c>
    </row>
    <row r="4" spans="2:11" ht="13.5" thickBot="1" x14ac:dyDescent="0.25"/>
    <row r="5" spans="2:11" x14ac:dyDescent="0.2">
      <c r="B5" s="23"/>
      <c r="C5" s="22" t="str">
        <f>CONCATENATE("Cash Flow v ",[1]Zakl_udaje!E16)</f>
        <v>Cash Flow v 000 Eur</v>
      </c>
      <c r="D5" s="22" t="str">
        <f>CONCATENATE("Cash Flow in ",[1]Zakl_udaje!E16)</f>
        <v>Cash Flow in 000 Eur</v>
      </c>
      <c r="E5" s="20" t="s">
        <v>53</v>
      </c>
      <c r="F5" s="21"/>
      <c r="G5" s="20" t="s">
        <v>52</v>
      </c>
      <c r="H5" s="21"/>
      <c r="I5" s="20" t="s">
        <v>51</v>
      </c>
      <c r="K5" s="19">
        <v>42735</v>
      </c>
    </row>
    <row r="6" spans="2:11" ht="13.5" x14ac:dyDescent="0.25">
      <c r="B6" s="17">
        <v>1</v>
      </c>
      <c r="C6" s="18" t="s">
        <v>50</v>
      </c>
      <c r="D6" s="18" t="s">
        <v>49</v>
      </c>
      <c r="E6" s="15" t="s">
        <v>2</v>
      </c>
      <c r="F6" s="15"/>
      <c r="G6" s="14" t="e">
        <f>G8+G7</f>
        <v>#VALUE!</v>
      </c>
      <c r="H6" s="15"/>
      <c r="I6" s="15" t="s">
        <v>2</v>
      </c>
      <c r="K6" s="14">
        <v>6909</v>
      </c>
    </row>
    <row r="7" spans="2:11" x14ac:dyDescent="0.2">
      <c r="B7" s="13">
        <v>2</v>
      </c>
      <c r="C7" s="13" t="s">
        <v>48</v>
      </c>
      <c r="D7" s="12" t="s">
        <v>47</v>
      </c>
      <c r="E7" s="11" t="s">
        <v>2</v>
      </c>
      <c r="F7" s="11"/>
      <c r="G7" s="10" t="str">
        <f>[1]Suvaha!C63</f>
        <v>Peniaze (211, 213, 21X)</v>
      </c>
      <c r="H7" s="11"/>
      <c r="I7" s="11" t="s">
        <v>2</v>
      </c>
      <c r="K7" s="10">
        <f>[1]Suvaha!G63</f>
        <v>3291</v>
      </c>
    </row>
    <row r="8" spans="2:11" x14ac:dyDescent="0.2">
      <c r="B8" s="13">
        <v>3</v>
      </c>
      <c r="C8" s="13" t="s">
        <v>46</v>
      </c>
      <c r="D8" s="12" t="s">
        <v>45</v>
      </c>
      <c r="E8" s="11" t="s">
        <v>2</v>
      </c>
      <c r="F8" s="11"/>
      <c r="G8" s="10" t="e">
        <f>[1]Suvaha!C64+[1]Suvaha!C65</f>
        <v>#VALUE!</v>
      </c>
      <c r="H8" s="11"/>
      <c r="I8" s="11" t="s">
        <v>2</v>
      </c>
      <c r="K8" s="10">
        <f>[1]Suvaha!G64+[1]Suvaha!G65</f>
        <v>3618</v>
      </c>
    </row>
    <row r="9" spans="2:11" x14ac:dyDescent="0.2">
      <c r="B9" s="17">
        <v>4</v>
      </c>
      <c r="C9" s="16" t="s">
        <v>44</v>
      </c>
      <c r="D9" s="16" t="s">
        <v>43</v>
      </c>
      <c r="E9" s="15" t="s">
        <v>2</v>
      </c>
      <c r="F9" s="15"/>
      <c r="G9" s="14" t="e">
        <f>SUM(G10:G19)</f>
        <v>#VALUE!</v>
      </c>
      <c r="H9" s="15"/>
      <c r="I9" s="15" t="s">
        <v>2</v>
      </c>
      <c r="K9" s="14">
        <f>SUM(K10:K19)</f>
        <v>1022139</v>
      </c>
    </row>
    <row r="10" spans="2:11" x14ac:dyDescent="0.2">
      <c r="B10" s="13">
        <v>5</v>
      </c>
      <c r="C10" s="13" t="s">
        <v>42</v>
      </c>
      <c r="D10" s="12" t="s">
        <v>41</v>
      </c>
      <c r="E10" s="11" t="s">
        <v>2</v>
      </c>
      <c r="F10" s="11"/>
      <c r="G10" s="10">
        <f>[1]Vysledovka!E70</f>
        <v>0</v>
      </c>
      <c r="H10" s="11"/>
      <c r="I10" s="11" t="s">
        <v>2</v>
      </c>
      <c r="K10" s="10">
        <f>[1]Vysledovka!I70</f>
        <v>170826</v>
      </c>
    </row>
    <row r="11" spans="2:11" x14ac:dyDescent="0.2">
      <c r="B11" s="13">
        <v>6</v>
      </c>
      <c r="C11" s="13" t="s">
        <v>40</v>
      </c>
      <c r="D11" s="12" t="s">
        <v>39</v>
      </c>
      <c r="E11" s="11" t="s">
        <v>2</v>
      </c>
      <c r="F11" s="11"/>
      <c r="G11" s="10">
        <f>[1]Vysledovka!E24</f>
        <v>0</v>
      </c>
      <c r="H11" s="11"/>
      <c r="I11" s="11" t="s">
        <v>2</v>
      </c>
      <c r="K11" s="10">
        <f>[1]Vysledovka!I24</f>
        <v>1128726</v>
      </c>
    </row>
    <row r="12" spans="2:11" x14ac:dyDescent="0.2">
      <c r="B12" s="13">
        <v>7</v>
      </c>
      <c r="C12" s="13" t="s">
        <v>38</v>
      </c>
      <c r="D12" s="12" t="s">
        <v>37</v>
      </c>
      <c r="E12" s="11" t="s">
        <v>2</v>
      </c>
      <c r="F12" s="11"/>
      <c r="G12" s="10" t="e">
        <f>-([1]Suvaha!E39-[1]Suvaha!C39)</f>
        <v>#VALUE!</v>
      </c>
      <c r="H12" s="11"/>
      <c r="I12" s="11" t="s">
        <v>2</v>
      </c>
      <c r="K12" s="10">
        <f>-([1]Suvaha!I39-[1]Suvaha!G39)</f>
        <v>435</v>
      </c>
    </row>
    <row r="13" spans="2:11" x14ac:dyDescent="0.2">
      <c r="B13" s="13">
        <v>8</v>
      </c>
      <c r="C13" s="13" t="s">
        <v>36</v>
      </c>
      <c r="D13" s="12" t="s">
        <v>35</v>
      </c>
      <c r="E13" s="11" t="s">
        <v>2</v>
      </c>
      <c r="F13" s="11"/>
      <c r="G13" s="10" t="e">
        <f>-(([1]Suvaha!E8-[1]Suvaha!C8)+([1]Suvaha!E47-[1]Suvaha!C47)+([1]Suvaha!E54-[1]Suvaha!C54))</f>
        <v>#VALUE!</v>
      </c>
      <c r="H13" s="11"/>
      <c r="I13" s="11" t="s">
        <v>2</v>
      </c>
      <c r="K13" s="10">
        <f>-(([1]Suvaha!I8-[1]Suvaha!G8)+([1]Suvaha!I47-[1]Suvaha!G47)+([1]Suvaha!I54-[1]Suvaha!G54))</f>
        <v>-60328</v>
      </c>
    </row>
    <row r="14" spans="2:11" x14ac:dyDescent="0.2">
      <c r="B14" s="13">
        <v>9</v>
      </c>
      <c r="C14" s="13" t="s">
        <v>34</v>
      </c>
      <c r="D14" s="12" t="s">
        <v>33</v>
      </c>
      <c r="E14" s="11" t="s">
        <v>2</v>
      </c>
      <c r="F14" s="11"/>
      <c r="G14" s="10" t="e">
        <f>-(([1]Suvaha!E66-[1]Suvaha!C66)+([1]Suvaha!E67-[1]Suvaha!C67))</f>
        <v>#VALUE!</v>
      </c>
      <c r="H14" s="11"/>
      <c r="I14" s="11" t="s">
        <v>2</v>
      </c>
      <c r="K14" s="10">
        <f>-(([1]Suvaha!I66-[1]Suvaha!G66)+([1]Suvaha!I67-[1]Suvaha!G67))</f>
        <v>0</v>
      </c>
    </row>
    <row r="15" spans="2:11" x14ac:dyDescent="0.2">
      <c r="B15" s="13">
        <v>10</v>
      </c>
      <c r="C15" s="13" t="s">
        <v>32</v>
      </c>
      <c r="D15" s="12" t="s">
        <v>31</v>
      </c>
      <c r="E15" s="11" t="s">
        <v>2</v>
      </c>
      <c r="F15" s="11"/>
      <c r="G15" s="10" t="e">
        <f>-([1]Suvaha!E68-[1]Suvaha!C68)</f>
        <v>#VALUE!</v>
      </c>
      <c r="H15" s="11"/>
      <c r="I15" s="11" t="s">
        <v>2</v>
      </c>
      <c r="K15" s="10">
        <f>-([1]Suvaha!I68-[1]Suvaha!G68)</f>
        <v>-6778</v>
      </c>
    </row>
    <row r="16" spans="2:11" x14ac:dyDescent="0.2">
      <c r="B16" s="13">
        <v>11</v>
      </c>
      <c r="C16" s="13" t="s">
        <v>30</v>
      </c>
      <c r="D16" s="12" t="s">
        <v>29</v>
      </c>
      <c r="E16" s="11" t="s">
        <v>2</v>
      </c>
      <c r="F16" s="11"/>
      <c r="G16" s="10" t="e">
        <f>[1]Suvaha!E96-[1]Suvaha!C96</f>
        <v>#VALUE!</v>
      </c>
      <c r="H16" s="11"/>
      <c r="I16" s="11" t="s">
        <v>2</v>
      </c>
      <c r="K16" s="10">
        <f>[1]Suvaha!I96-[1]Suvaha!G96</f>
        <v>4853</v>
      </c>
    </row>
    <row r="17" spans="2:11" x14ac:dyDescent="0.2">
      <c r="B17" s="13">
        <v>12</v>
      </c>
      <c r="C17" s="13" t="s">
        <v>28</v>
      </c>
      <c r="D17" s="12" t="s">
        <v>27</v>
      </c>
      <c r="E17" s="11" t="s">
        <v>2</v>
      </c>
      <c r="F17" s="11"/>
      <c r="G17" s="10" t="e">
        <f>[1]Suvaha!E111-[1]Suvaha!C111</f>
        <v>#VALUE!</v>
      </c>
      <c r="H17" s="11"/>
      <c r="I17" s="11" t="s">
        <v>2</v>
      </c>
      <c r="K17" s="10">
        <f>[1]Suvaha!I111-[1]Suvaha!G111</f>
        <v>-111678</v>
      </c>
    </row>
    <row r="18" spans="2:11" x14ac:dyDescent="0.2">
      <c r="B18" s="13">
        <v>13</v>
      </c>
      <c r="C18" s="13" t="s">
        <v>26</v>
      </c>
      <c r="D18" s="12" t="s">
        <v>25</v>
      </c>
      <c r="E18" s="11" t="s">
        <v>2</v>
      </c>
      <c r="F18" s="11"/>
      <c r="G18" s="10" t="e">
        <f>[1]Suvaha!E125-[1]Suvaha!C125</f>
        <v>#VALUE!</v>
      </c>
      <c r="H18" s="11"/>
      <c r="I18" s="11" t="s">
        <v>2</v>
      </c>
      <c r="K18" s="10">
        <f>[1]Suvaha!I125-[1]Suvaha!G125</f>
        <v>-520</v>
      </c>
    </row>
    <row r="19" spans="2:11" x14ac:dyDescent="0.2">
      <c r="B19" s="13">
        <v>14</v>
      </c>
      <c r="C19" s="13" t="s">
        <v>24</v>
      </c>
      <c r="D19" s="12" t="s">
        <v>23</v>
      </c>
      <c r="E19" s="11" t="s">
        <v>2</v>
      </c>
      <c r="F19" s="11"/>
      <c r="G19" s="10">
        <f>-([1]Vysledovka!E25-[1]Vysledovka!E26)</f>
        <v>0</v>
      </c>
      <c r="H19" s="11"/>
      <c r="I19" s="11" t="s">
        <v>2</v>
      </c>
      <c r="K19" s="10">
        <f>-([1]Vysledovka!I25-[1]Vysledovka!I26)</f>
        <v>-103397</v>
      </c>
    </row>
    <row r="20" spans="2:11" x14ac:dyDescent="0.2">
      <c r="B20" s="17">
        <v>15</v>
      </c>
      <c r="C20" s="16" t="s">
        <v>22</v>
      </c>
      <c r="D20" s="16" t="s">
        <v>21</v>
      </c>
      <c r="E20" s="15" t="s">
        <v>2</v>
      </c>
      <c r="F20" s="15"/>
      <c r="G20" s="14" t="e">
        <f>SUM(G21:G23)</f>
        <v>#VALUE!</v>
      </c>
      <c r="H20" s="15"/>
      <c r="I20" s="15" t="s">
        <v>2</v>
      </c>
      <c r="K20" s="14">
        <f>SUM(K21:K23)</f>
        <v>-726369</v>
      </c>
    </row>
    <row r="21" spans="2:11" x14ac:dyDescent="0.2">
      <c r="B21" s="13">
        <v>16</v>
      </c>
      <c r="C21" s="13" t="s">
        <v>20</v>
      </c>
      <c r="D21" s="12" t="s">
        <v>19</v>
      </c>
      <c r="E21" s="11" t="s">
        <v>2</v>
      </c>
      <c r="F21" s="11"/>
      <c r="G21" s="10" t="e">
        <f>-([1]Suvaha!E9-[1]Suvaha!C9)</f>
        <v>#VALUE!</v>
      </c>
      <c r="H21" s="11"/>
      <c r="I21" s="11" t="s">
        <v>2</v>
      </c>
      <c r="K21" s="10">
        <f>-([1]Suvaha!I9-[1]Suvaha!G9)</f>
        <v>298960</v>
      </c>
    </row>
    <row r="22" spans="2:11" x14ac:dyDescent="0.2">
      <c r="B22" s="13">
        <v>17</v>
      </c>
      <c r="C22" s="13" t="s">
        <v>18</v>
      </c>
      <c r="D22" s="12" t="s">
        <v>17</v>
      </c>
      <c r="E22" s="11" t="s">
        <v>2</v>
      </c>
      <c r="F22" s="11"/>
      <c r="G22" s="10">
        <f>-([1]Vysledovka!E24)</f>
        <v>0</v>
      </c>
      <c r="H22" s="11"/>
      <c r="I22" s="11" t="s">
        <v>2</v>
      </c>
      <c r="K22" s="10">
        <f>-([1]Vysledovka!I24)</f>
        <v>-1128726</v>
      </c>
    </row>
    <row r="23" spans="2:11" x14ac:dyDescent="0.2">
      <c r="B23" s="13">
        <v>18</v>
      </c>
      <c r="C23" s="13" t="s">
        <v>16</v>
      </c>
      <c r="D23" s="12" t="s">
        <v>15</v>
      </c>
      <c r="E23" s="11" t="s">
        <v>2</v>
      </c>
      <c r="F23" s="11"/>
      <c r="G23" s="10">
        <f>[1]Vysledovka!E25-[1]Vysledovka!E26</f>
        <v>0</v>
      </c>
      <c r="H23" s="11"/>
      <c r="I23" s="11" t="s">
        <v>2</v>
      </c>
      <c r="K23" s="10">
        <f>[1]Vysledovka!I25-[1]Vysledovka!I26</f>
        <v>103397</v>
      </c>
    </row>
    <row r="24" spans="2:11" x14ac:dyDescent="0.2">
      <c r="B24" s="17">
        <v>19</v>
      </c>
      <c r="C24" s="16" t="s">
        <v>14</v>
      </c>
      <c r="D24" s="16" t="s">
        <v>13</v>
      </c>
      <c r="E24" s="15" t="s">
        <v>2</v>
      </c>
      <c r="F24" s="15"/>
      <c r="G24" s="14" t="e">
        <f>SUM(G25:G28)</f>
        <v>#VALUE!</v>
      </c>
      <c r="H24" s="15"/>
      <c r="I24" s="15" t="s">
        <v>2</v>
      </c>
      <c r="K24" s="14">
        <f>SUM(K25:K28)</f>
        <v>-296651</v>
      </c>
    </row>
    <row r="25" spans="2:11" x14ac:dyDescent="0.2">
      <c r="B25" s="13">
        <v>20</v>
      </c>
      <c r="C25" s="13" t="s">
        <v>12</v>
      </c>
      <c r="D25" s="12" t="s">
        <v>11</v>
      </c>
      <c r="E25" s="11" t="s">
        <v>2</v>
      </c>
      <c r="F25" s="11"/>
      <c r="G25" s="10" t="e">
        <f>[1]Suvaha!E100-[1]Suvaha!C100</f>
        <v>#VALUE!</v>
      </c>
      <c r="H25" s="11"/>
      <c r="I25" s="11" t="s">
        <v>2</v>
      </c>
      <c r="K25" s="10">
        <f>[1]Suvaha!I100-[1]Suvaha!G100</f>
        <v>-185375</v>
      </c>
    </row>
    <row r="26" spans="2:11" x14ac:dyDescent="0.2">
      <c r="B26" s="13">
        <v>21</v>
      </c>
      <c r="C26" s="13" t="s">
        <v>10</v>
      </c>
      <c r="D26" s="12" t="s">
        <v>9</v>
      </c>
      <c r="E26" s="11" t="s">
        <v>2</v>
      </c>
      <c r="F26" s="11"/>
      <c r="G26" s="10" t="e">
        <f>[1]Suvaha!E122-[1]Suvaha!C122</f>
        <v>#VALUE!</v>
      </c>
      <c r="H26" s="11"/>
      <c r="I26" s="11" t="s">
        <v>2</v>
      </c>
      <c r="K26" s="10">
        <f>[1]Suvaha!I122-[1]Suvaha!G122</f>
        <v>-440790</v>
      </c>
    </row>
    <row r="27" spans="2:11" x14ac:dyDescent="0.2">
      <c r="B27" s="13">
        <v>22</v>
      </c>
      <c r="C27" s="13" t="s">
        <v>8</v>
      </c>
      <c r="D27" s="12" t="s">
        <v>7</v>
      </c>
      <c r="E27" s="11" t="s">
        <v>2</v>
      </c>
      <c r="F27" s="11"/>
      <c r="G27" s="10" t="e">
        <f>[1]Suvaha!E123+[1]Suvaha!E124-[1]Suvaha!C123-[1]Suvaha!C124</f>
        <v>#VALUE!</v>
      </c>
      <c r="H27" s="11"/>
      <c r="I27" s="11" t="s">
        <v>2</v>
      </c>
      <c r="K27" s="10">
        <f>[1]Suvaha!I123+[1]Suvaha!I124-[1]Suvaha!G123-[1]Suvaha!G124</f>
        <v>329514</v>
      </c>
    </row>
    <row r="28" spans="2:11" x14ac:dyDescent="0.2">
      <c r="B28" s="13">
        <v>23</v>
      </c>
      <c r="C28" s="13" t="s">
        <v>6</v>
      </c>
      <c r="D28" s="12" t="s">
        <v>5</v>
      </c>
      <c r="E28" s="11" t="s">
        <v>2</v>
      </c>
      <c r="F28" s="11"/>
      <c r="G28" s="10" t="e">
        <f>[1]Suvaha!E75-[1]Suvaha!C75-[1]Suvaha!E94</f>
        <v>#VALUE!</v>
      </c>
      <c r="H28" s="11"/>
      <c r="I28" s="11" t="s">
        <v>2</v>
      </c>
      <c r="K28" s="10">
        <f>[1]Suvaha!I75-[1]Suvaha!G75-[1]Suvaha!I94</f>
        <v>0</v>
      </c>
    </row>
    <row r="29" spans="2:11" x14ac:dyDescent="0.2">
      <c r="B29" s="9">
        <v>24</v>
      </c>
      <c r="C29" s="8" t="s">
        <v>4</v>
      </c>
      <c r="D29" s="8" t="s">
        <v>3</v>
      </c>
      <c r="E29" s="7" t="s">
        <v>2</v>
      </c>
      <c r="F29" s="7"/>
      <c r="G29" s="6" t="e">
        <f>G9+G20+G24</f>
        <v>#VALUE!</v>
      </c>
      <c r="H29" s="7"/>
      <c r="I29" s="7" t="s">
        <v>2</v>
      </c>
      <c r="K29" s="6">
        <f>K9+K20+K24</f>
        <v>-881</v>
      </c>
    </row>
    <row r="30" spans="2:11" ht="14.25" thickBot="1" x14ac:dyDescent="0.3">
      <c r="B30" s="5">
        <v>25</v>
      </c>
      <c r="C30" s="4" t="s">
        <v>1</v>
      </c>
      <c r="D30" s="4" t="s">
        <v>0</v>
      </c>
      <c r="E30" s="3" t="e">
        <f>IF(G6&lt;&gt;0,G6,"")</f>
        <v>#VALUE!</v>
      </c>
      <c r="F30" s="3"/>
      <c r="G30" s="2" t="e">
        <f>G6+G29</f>
        <v>#VALUE!</v>
      </c>
      <c r="H30" s="3"/>
      <c r="I30" s="3">
        <f>IF(K6&lt;&gt;0,K6,"")</f>
        <v>6909</v>
      </c>
      <c r="K30" s="2">
        <f>K6+K29</f>
        <v>6028</v>
      </c>
    </row>
  </sheetData>
  <pageMargins left="0.75" right="0.75" top="1" bottom="1" header="0.4921259845" footer="0.4921259845"/>
  <pageSetup paperSize="9" orientation="portrait" r:id="rId1"/>
  <headerFooter alignWithMargins="0">
    <oddHeader>&amp;CCash Flow</oddHeader>
    <oddFooter>&amp;CStránka &amp;P z 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Button 1">
              <controlPr defaultSize="0" print="0" autoFill="0" autoPict="0" macro="[0]!SkokNaRiadPanel">
                <anchor>
                  <from>
                    <xdr:col>0</xdr:col>
                    <xdr:colOff>19050</xdr:colOff>
                    <xdr:row>1</xdr:row>
                    <xdr:rowOff>28575</xdr:rowOff>
                  </from>
                  <to>
                    <xdr:col>1</xdr:col>
                    <xdr:colOff>361950</xdr:colOff>
                    <xdr:row>2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CashFlow</vt:lpstr>
      <vt:lpstr>CashFlow!Názvy_tlače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Voroňáková</dc:creator>
  <cp:lastModifiedBy>Emília Vdovičíková</cp:lastModifiedBy>
  <dcterms:created xsi:type="dcterms:W3CDTF">2017-06-30T16:38:44Z</dcterms:created>
  <dcterms:modified xsi:type="dcterms:W3CDTF">2017-06-30T16:41:07Z</dcterms:modified>
</cp:coreProperties>
</file>