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1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omments9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95" yWindow="60" windowWidth="10380" windowHeight="7350" tabRatio="929" activeTab="1"/>
  </bookViews>
  <sheets>
    <sheet name="tax return reporting " sheetId="41" r:id="rId1"/>
    <sheet name="summary" sheetId="30" r:id="rId2"/>
    <sheet name="IT_WH" sheetId="3" r:id="rId3"/>
    <sheet name="IT_INdesit" sheetId="33" r:id="rId4"/>
    <sheet name="tab. DP_US" sheetId="6" r:id="rId5"/>
    <sheet name="tab.DP_UK" sheetId="37" r:id="rId6"/>
    <sheet name="GER_Ire" sheetId="5" r:id="rId7"/>
    <sheet name="GER_Bauk" sheetId="8" r:id="rId8"/>
    <sheet name="HU_WH" sheetId="24" r:id="rId9"/>
    <sheet name="HU_Indesit" sheetId="39" r:id="rId10"/>
    <sheet name="PL_WH" sheetId="11" r:id="rId11"/>
    <sheet name="PL_Indesit" sheetId="19" r:id="rId12"/>
    <sheet name="ESP" sheetId="36" r:id="rId13"/>
    <sheet name="tab.DP_CR" sheetId="13" r:id="rId14"/>
    <sheet name="FR" sheetId="14" r:id="rId15"/>
    <sheet name="tab.DP_RO" sheetId="18" r:id="rId16"/>
    <sheet name="tab.DP_WH ost_nak_predaj" sheetId="26" r:id="rId17"/>
    <sheet name="tab.DP_NOR" sheetId="29" r:id="rId18"/>
    <sheet name="tab.DP_DK" sheetId="28" r:id="rId19"/>
    <sheet name="tab.DP_FIN" sheetId="27" r:id="rId20"/>
    <sheet name="SWE_WH" sheetId="20" r:id="rId21"/>
    <sheet name="SWE_Ind" sheetId="42" r:id="rId22"/>
    <sheet name="tabuľka k DP_Finance_NL " sheetId="22" r:id="rId23"/>
  </sheets>
  <definedNames>
    <definedName name="_xlnm._FilterDatabase" localSheetId="1" hidden="1">summary!$A$5:$R$51</definedName>
    <definedName name="DATA1" localSheetId="12">#REF!</definedName>
    <definedName name="DATA1" localSheetId="9">#REF!</definedName>
    <definedName name="DATA1" localSheetId="21">#REF!</definedName>
    <definedName name="DATA1" localSheetId="5">#REF!</definedName>
    <definedName name="DATA1" localSheetId="0">#REF!</definedName>
    <definedName name="DATA1">#REF!</definedName>
    <definedName name="DATA2" localSheetId="12">#REF!</definedName>
    <definedName name="DATA2" localSheetId="9">#REF!</definedName>
    <definedName name="DATA2" localSheetId="21">#REF!</definedName>
    <definedName name="DATA2" localSheetId="5">#REF!</definedName>
    <definedName name="DATA2">#REF!</definedName>
    <definedName name="DATA3" localSheetId="12">#REF!</definedName>
    <definedName name="DATA3" localSheetId="9">#REF!</definedName>
    <definedName name="DATA3" localSheetId="21">#REF!</definedName>
    <definedName name="DATA3" localSheetId="5">#REF!</definedName>
    <definedName name="DATA3">#REF!</definedName>
    <definedName name="DATA4" localSheetId="12">#REF!</definedName>
    <definedName name="DATA4" localSheetId="9">#REF!</definedName>
    <definedName name="DATA4" localSheetId="21">#REF!</definedName>
    <definedName name="DATA4" localSheetId="5">#REF!</definedName>
    <definedName name="DATA4">#REF!</definedName>
    <definedName name="DATA5" localSheetId="12">#REF!</definedName>
    <definedName name="DATA5" localSheetId="9">#REF!</definedName>
    <definedName name="DATA5" localSheetId="21">#REF!</definedName>
    <definedName name="DATA5" localSheetId="5">#REF!</definedName>
    <definedName name="DATA5">#REF!</definedName>
    <definedName name="DATA6" localSheetId="12">#REF!</definedName>
    <definedName name="DATA6" localSheetId="9">#REF!</definedName>
    <definedName name="DATA6" localSheetId="21">#REF!</definedName>
    <definedName name="DATA6" localSheetId="5">#REF!</definedName>
    <definedName name="DATA6">#REF!</definedName>
    <definedName name="DATA7" localSheetId="12">#REF!</definedName>
    <definedName name="DATA7" localSheetId="9">#REF!</definedName>
    <definedName name="DATA7" localSheetId="21">#REF!</definedName>
    <definedName name="DATA7" localSheetId="5">#REF!</definedName>
    <definedName name="DATA7">#REF!</definedName>
    <definedName name="DATA8" localSheetId="12">#REF!</definedName>
    <definedName name="DATA8" localSheetId="9">#REF!</definedName>
    <definedName name="DATA8" localSheetId="21">#REF!</definedName>
    <definedName name="DATA8" localSheetId="5">#REF!</definedName>
    <definedName name="DATA8">#REF!</definedName>
    <definedName name="_xlnm.Print_Area" localSheetId="0">'tax return reporting '!$A$1:$C$10</definedName>
    <definedName name="TEST1" localSheetId="12">#REF!</definedName>
    <definedName name="TEST1" localSheetId="9">#REF!</definedName>
    <definedName name="TEST1" localSheetId="21">#REF!</definedName>
    <definedName name="TEST1" localSheetId="5">#REF!</definedName>
    <definedName name="TEST1" localSheetId="0">#REF!</definedName>
    <definedName name="TEST1">#REF!</definedName>
    <definedName name="TESTKEYS" localSheetId="12">#REF!</definedName>
    <definedName name="TESTKEYS" localSheetId="9">#REF!</definedName>
    <definedName name="TESTKEYS" localSheetId="21">#REF!</definedName>
    <definedName name="TESTKEYS" localSheetId="5">#REF!</definedName>
    <definedName name="TESTKEYS">#REF!</definedName>
    <definedName name="TESTVKEY" localSheetId="12">#REF!</definedName>
    <definedName name="TESTVKEY" localSheetId="9">#REF!</definedName>
    <definedName name="TESTVKEY" localSheetId="21">#REF!</definedName>
    <definedName name="TESTVKEY" localSheetId="5">#REF!</definedName>
    <definedName name="TESTVKEY">#REF!</definedName>
  </definedNames>
  <calcPr calcId="125725" concurrentCalc="0"/>
</workbook>
</file>

<file path=xl/calcChain.xml><?xml version="1.0" encoding="utf-8"?>
<calcChain xmlns="http://schemas.openxmlformats.org/spreadsheetml/2006/main">
  <c r="N7" i="30"/>
  <c r="N8"/>
  <c r="N10"/>
  <c r="N50"/>
  <c r="N51"/>
  <c r="C5" i="41"/>
  <c r="M6" i="30"/>
  <c r="M8"/>
  <c r="M14"/>
  <c r="M35"/>
  <c r="M41"/>
  <c r="M51"/>
  <c r="C4" i="41"/>
  <c r="E36" i="3"/>
  <c r="D45" i="6"/>
  <c r="K51" i="30"/>
  <c r="L6"/>
  <c r="L7"/>
  <c r="L14"/>
  <c r="L15"/>
  <c r="L19"/>
  <c r="L21"/>
  <c r="L35"/>
  <c r="L36"/>
  <c r="L37"/>
  <c r="L51"/>
  <c r="K65"/>
  <c r="C10" i="41"/>
  <c r="C6" i="30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D6"/>
  <c r="D7"/>
  <c r="D9"/>
  <c r="D10"/>
  <c r="D14"/>
  <c r="D15"/>
  <c r="D16"/>
  <c r="D19"/>
  <c r="D20"/>
  <c r="D21"/>
  <c r="D33"/>
  <c r="D38"/>
  <c r="D45"/>
  <c r="D50"/>
  <c r="D51"/>
  <c r="C65"/>
  <c r="B10" i="41"/>
  <c r="O6" i="30"/>
  <c r="O7"/>
  <c r="O10"/>
  <c r="O37"/>
  <c r="O51"/>
  <c r="K64"/>
  <c r="C8" i="41"/>
  <c r="K63" i="30"/>
  <c r="F8"/>
  <c r="F51"/>
  <c r="C63"/>
  <c r="B5" i="41"/>
  <c r="K62" i="30"/>
  <c r="E6"/>
  <c r="E51"/>
  <c r="C62"/>
  <c r="B4" i="41"/>
  <c r="P6" i="30"/>
  <c r="P39"/>
  <c r="P51"/>
  <c r="K61"/>
  <c r="C3" i="41"/>
  <c r="H39" i="30"/>
  <c r="H51"/>
  <c r="C61"/>
  <c r="B3" i="41"/>
  <c r="Q9" i="30"/>
  <c r="Q11"/>
  <c r="Q12"/>
  <c r="Q13"/>
  <c r="Q16"/>
  <c r="Q17"/>
  <c r="Q18"/>
  <c r="Q20"/>
  <c r="Q22"/>
  <c r="Q23"/>
  <c r="Q24"/>
  <c r="Q25"/>
  <c r="Q26"/>
  <c r="Q27"/>
  <c r="Q28"/>
  <c r="Q29"/>
  <c r="Q30"/>
  <c r="Q31"/>
  <c r="Q32"/>
  <c r="Q33"/>
  <c r="Q34"/>
  <c r="Q38"/>
  <c r="Q39"/>
  <c r="Q40"/>
  <c r="Q42"/>
  <c r="Q43"/>
  <c r="Q44"/>
  <c r="Q45"/>
  <c r="Q46"/>
  <c r="Q47"/>
  <c r="Q48"/>
  <c r="Q49"/>
  <c r="G51"/>
  <c r="D35" i="3"/>
  <c r="D30" i="37"/>
  <c r="D7" i="26"/>
  <c r="D30" i="18"/>
  <c r="D30" i="19"/>
  <c r="D30" i="11"/>
  <c r="D25"/>
  <c r="D30" i="29"/>
  <c r="D30" i="22"/>
  <c r="D30" i="33"/>
  <c r="D30" i="3"/>
  <c r="D25"/>
  <c r="D147" i="26"/>
  <c r="D110"/>
  <c r="D30" i="14"/>
  <c r="D30" i="36"/>
  <c r="D30" i="8"/>
  <c r="E26" i="11"/>
  <c r="E26" i="3"/>
  <c r="E26" i="33"/>
  <c r="E11"/>
  <c r="Q15" i="30"/>
  <c r="Q41"/>
  <c r="Q36"/>
  <c r="E11" i="26"/>
  <c r="A50" i="30"/>
  <c r="I50"/>
  <c r="Q50"/>
  <c r="E54" i="42"/>
  <c r="D54"/>
  <c r="A44" i="30"/>
  <c r="A43"/>
  <c r="A42"/>
  <c r="A41"/>
  <c r="A40"/>
  <c r="A39"/>
  <c r="A37"/>
  <c r="A36"/>
  <c r="A35"/>
  <c r="A34"/>
  <c r="A32"/>
  <c r="A31"/>
  <c r="A30"/>
  <c r="A28"/>
  <c r="A27"/>
  <c r="A26"/>
  <c r="A25"/>
  <c r="A24"/>
  <c r="A23"/>
  <c r="A22"/>
  <c r="A21"/>
  <c r="A13"/>
  <c r="A48"/>
  <c r="A16"/>
  <c r="I15"/>
  <c r="A15"/>
  <c r="A14"/>
  <c r="I12"/>
  <c r="A12"/>
  <c r="I11"/>
  <c r="A11"/>
  <c r="A10"/>
  <c r="A9"/>
  <c r="D217" i="26"/>
  <c r="D17"/>
  <c r="D26"/>
  <c r="E54" i="39"/>
  <c r="D54"/>
  <c r="I10" i="30"/>
  <c r="I39"/>
  <c r="I41"/>
  <c r="I43"/>
  <c r="I49"/>
  <c r="I9"/>
  <c r="Q35"/>
  <c r="I24"/>
  <c r="I26"/>
  <c r="I31"/>
  <c r="I34"/>
  <c r="I22"/>
  <c r="I23"/>
  <c r="I25"/>
  <c r="I27"/>
  <c r="I30"/>
  <c r="I35"/>
  <c r="I40"/>
  <c r="I42"/>
  <c r="I21"/>
  <c r="I36"/>
  <c r="Q37"/>
  <c r="Q21"/>
  <c r="B21"/>
  <c r="E54" i="37"/>
  <c r="D54"/>
  <c r="E54" i="36"/>
  <c r="D54"/>
  <c r="D54" i="3"/>
  <c r="E54"/>
  <c r="Q19" i="30"/>
  <c r="Q7"/>
  <c r="A7"/>
  <c r="D56" i="33"/>
  <c r="E54"/>
  <c r="D54"/>
  <c r="I45" i="30"/>
  <c r="I44"/>
  <c r="I14"/>
  <c r="I13"/>
  <c r="D57" i="33"/>
  <c r="I8" i="30"/>
  <c r="D54" i="6"/>
  <c r="E54"/>
  <c r="E54" i="5"/>
  <c r="E54" i="24"/>
  <c r="E54" i="13"/>
  <c r="E54" i="18"/>
  <c r="E54" i="28"/>
  <c r="E54" i="27"/>
  <c r="E54" i="20"/>
  <c r="Q14" i="30"/>
  <c r="Q8"/>
  <c r="Q10"/>
  <c r="I6"/>
  <c r="I20"/>
  <c r="I48"/>
  <c r="C64"/>
  <c r="D54" i="22"/>
  <c r="D54" i="20"/>
  <c r="D54" i="27"/>
  <c r="D54" i="28"/>
  <c r="D54" i="29"/>
  <c r="D54" i="19"/>
  <c r="D54" i="18"/>
  <c r="D54" i="14"/>
  <c r="D54" i="13"/>
  <c r="D54" i="11"/>
  <c r="D54" i="24"/>
  <c r="D54" i="8"/>
  <c r="D54" i="5"/>
  <c r="D56" i="3"/>
  <c r="D57"/>
  <c r="E54" i="29"/>
  <c r="E54" i="19"/>
  <c r="E54" i="14"/>
  <c r="E54" i="11"/>
  <c r="E54" i="8"/>
  <c r="A47" i="30"/>
  <c r="A46"/>
  <c r="A45"/>
  <c r="A33"/>
  <c r="A29"/>
  <c r="A20"/>
  <c r="A19"/>
  <c r="A17"/>
  <c r="A8"/>
  <c r="A6"/>
  <c r="Q56"/>
  <c r="E54" i="22"/>
  <c r="Q6" i="30"/>
  <c r="Q51"/>
  <c r="I47"/>
  <c r="I17"/>
  <c r="I16"/>
  <c r="I19"/>
  <c r="I18"/>
  <c r="I46"/>
  <c r="I7"/>
  <c r="I38"/>
  <c r="I37"/>
  <c r="I33"/>
  <c r="I32"/>
  <c r="I29"/>
  <c r="I28"/>
  <c r="Q53"/>
  <c r="Q54"/>
  <c r="I53"/>
  <c r="I56"/>
  <c r="Q55"/>
  <c r="Q57"/>
  <c r="I51"/>
  <c r="I57"/>
  <c r="Q58"/>
</calcChain>
</file>

<file path=xl/comments1.xml><?xml version="1.0" encoding="utf-8"?>
<comments xmlns="http://schemas.openxmlformats.org/spreadsheetml/2006/main">
  <authors>
    <author>GRAINM</author>
  </authors>
  <commentList>
    <comment ref="J55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od roku 2011 reportuje BA</t>
        </r>
      </text>
    </comment>
    <comment ref="R56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od roku 2011 reportuje BA
</t>
        </r>
      </text>
    </comment>
  </commentList>
</comments>
</file>

<file path=xl/comments10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1278, 1339
780106
10043250
</t>
        </r>
      </text>
    </comment>
  </commentList>
</comments>
</file>

<file path=xl/comments11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60001438
</t>
        </r>
      </text>
    </comment>
  </commentList>
</comments>
</file>

<file path=xl/comments12.xml><?xml version="1.0" encoding="utf-8"?>
<comments xmlns="http://schemas.openxmlformats.org/spreadsheetml/2006/main">
  <authors>
    <author>Miroslava Graindova</author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60001100
60001473
</t>
        </r>
      </text>
    </comment>
    <comment ref="C2" authorId="1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aj slovenská registrácia
</t>
        </r>
      </text>
    </comment>
  </commentList>
</comments>
</file>

<file path=xl/comments13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60001030
</t>
        </r>
      </text>
    </comment>
  </commentList>
</comments>
</file>

<file path=xl/comments14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60001081
</t>
        </r>
      </text>
    </comment>
  </commentList>
</comments>
</file>

<file path=xl/comments15.xml><?xml version="1.0" encoding="utf-8"?>
<comments xmlns="http://schemas.openxmlformats.org/spreadsheetml/2006/main">
  <authors>
    <author>GRAINM</author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60001462
</t>
        </r>
      </text>
    </comment>
    <comment ref="B14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60001055, 65005128
</t>
        </r>
      </text>
    </comment>
    <comment ref="B23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60001036
65011577
</t>
        </r>
      </text>
    </comment>
    <comment ref="B31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60001066</t>
        </r>
      </text>
    </comment>
    <comment ref="B39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1150
</t>
        </r>
      </text>
    </comment>
    <comment ref="B48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1271
</t>
        </r>
      </text>
    </comment>
    <comment ref="B55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1165
</t>
        </r>
      </text>
    </comment>
    <comment ref="B64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1194
</t>
        </r>
      </text>
    </comment>
    <comment ref="B7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60001079, 60001429</t>
        </r>
      </text>
    </comment>
    <comment ref="B80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60001079, 60001429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60001020
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1042
</t>
        </r>
      </text>
    </comment>
    <comment ref="B115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1422
</t>
        </r>
      </text>
    </comment>
    <comment ref="C115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3" authorId="1">
      <text>
        <r>
          <rPr>
            <sz val="8"/>
            <color indexed="81"/>
            <rFont val="Tahoma"/>
            <family val="2"/>
            <charset val="238"/>
          </rPr>
          <t xml:space="preserve">1332
</t>
        </r>
      </text>
    </comment>
    <comment ref="B142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60001086
</t>
        </r>
      </text>
    </comment>
    <comment ref="B153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60001442
</t>
        </r>
      </text>
    </comment>
    <comment ref="B164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60001097
</t>
        </r>
      </text>
    </comment>
    <comment ref="B175" authorId="1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1229
</t>
        </r>
      </text>
    </comment>
    <comment ref="B184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60001265
</t>
        </r>
      </text>
    </comment>
    <comment ref="B193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60001110
</t>
        </r>
      </text>
    </comment>
    <comment ref="B210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65011314, 60001444</t>
        </r>
      </text>
    </comment>
    <comment ref="B213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aj software
</t>
        </r>
      </text>
    </comment>
    <comment ref="C220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aj slovenská registrácia
</t>
        </r>
      </text>
    </comment>
  </commentList>
</comments>
</file>

<file path=xl/comments16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1311
1170
</t>
        </r>
      </text>
    </comment>
  </commentList>
</comments>
</file>

<file path=xl/comments17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60001312
</t>
        </r>
      </text>
    </comment>
  </commentList>
</comments>
</file>

<file path=xl/comments18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60001029
</t>
        </r>
      </text>
    </comment>
  </commentList>
</comments>
</file>

<file path=xl/comments19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60001310
</t>
        </r>
      </text>
    </comment>
  </commentList>
</comments>
</file>

<file path=xl/comments2.xml><?xml version="1.0" encoding="utf-8"?>
<comments xmlns="http://schemas.openxmlformats.org/spreadsheetml/2006/main">
  <authors>
    <author>GRAINM</author>
    <author>Whirlpool Corporation</author>
    <author xml:space="preserve">   </author>
  </authors>
  <commentLis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60001043, 60001322, 60001493
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aj software
</t>
        </r>
      </text>
    </comment>
    <comment ref="D35" authorId="1">
      <text>
        <r>
          <rPr>
            <b/>
            <sz val="9"/>
            <color indexed="81"/>
            <rFont val="Tahoma"/>
            <family val="2"/>
            <charset val="238"/>
          </rPr>
          <t>Whirlpool Corporation:</t>
        </r>
        <r>
          <rPr>
            <sz val="9"/>
            <color indexed="81"/>
            <rFont val="Tahoma"/>
            <family val="2"/>
            <charset val="238"/>
          </rPr>
          <t xml:space="preserve">
Náklady oddelenia Procurementu za rok 2016, 15247,95 ostatné
</t>
        </r>
      </text>
    </comment>
    <comment ref="E36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GSA 2016  v hodnote 6049204,79 €+ ostatné služby 176271,48
</t>
        </r>
      </text>
    </comment>
  </commentList>
</comments>
</file>

<file path=xl/comments20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60001310
</t>
        </r>
      </text>
    </comment>
  </commentList>
</comments>
</file>

<file path=xl/comments21.xml><?xml version="1.0" encoding="utf-8"?>
<comments xmlns="http://schemas.openxmlformats.org/spreadsheetml/2006/main">
  <authors>
    <author>Miroslava Graindova</author>
    <author>Whirlpool Corporation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600000003
</t>
        </r>
      </text>
    </comment>
    <comment ref="E46" authorId="1">
      <text>
        <r>
          <rPr>
            <b/>
            <sz val="9"/>
            <color indexed="81"/>
            <rFont val="Tahoma"/>
            <family val="2"/>
            <charset val="238"/>
          </rPr>
          <t>Whirlpool Corporation:</t>
        </r>
        <r>
          <rPr>
            <sz val="9"/>
            <color indexed="81"/>
            <rFont val="Tahoma"/>
            <family val="2"/>
            <charset val="238"/>
          </rPr>
          <t xml:space="preserve">
Whirlpool Trademark  2675830 € acc
</t>
        </r>
      </text>
    </comment>
  </commentList>
</comments>
</file>

<file path=xl/comments3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Miroslava Graindova: </t>
        </r>
        <r>
          <rPr>
            <sz val="8"/>
            <color indexed="81"/>
            <rFont val="Tahoma"/>
            <family val="2"/>
            <charset val="238"/>
          </rPr>
          <t xml:space="preserve">60001425, 65011401
</t>
        </r>
      </text>
    </comment>
  </commentList>
</comments>
</file>

<file path=xl/comments4.xml><?xml version="1.0" encoding="utf-8"?>
<comments xmlns="http://schemas.openxmlformats.org/spreadsheetml/2006/main">
  <authors>
    <author>GRAINM</author>
    <author xml:space="preserve">   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1276
1167</t>
        </r>
      </text>
    </comment>
    <comment ref="D45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R&amp;D 2014
 fakturované
 + adj 2014
 </t>
        </r>
      </text>
    </comment>
    <comment ref="E46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TAF 2015 (vyfakturované +adjustment
podľa stavu účtu 8070..0 v CC 4211, 4212 TAF
</t>
        </r>
      </text>
    </comment>
  </commentList>
</comments>
</file>

<file path=xl/comments5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1037
1041
</t>
        </r>
      </text>
    </comment>
  </commentList>
</comments>
</file>

<file path=xl/comments6.xml><?xml version="1.0" encoding="utf-8"?>
<comments xmlns="http://schemas.openxmlformats.org/spreadsheetml/2006/main">
  <authors>
    <author>GRAINM</author>
    <author xml:space="preserve">   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GRAINM:</t>
        </r>
        <r>
          <rPr>
            <sz val="8"/>
            <color indexed="81"/>
            <rFont val="Tahoma"/>
            <family val="2"/>
            <charset val="238"/>
          </rPr>
          <t xml:space="preserve">
60001354
</t>
        </r>
      </text>
    </comment>
    <comment ref="E46" authorId="1">
      <text>
        <r>
          <rPr>
            <b/>
            <sz val="8"/>
            <color indexed="81"/>
            <rFont val="Tahoma"/>
            <family val="2"/>
            <charset val="238"/>
          </rPr>
          <t>IRE licencne poplatky</t>
        </r>
        <r>
          <rPr>
            <sz val="8"/>
            <color indexed="81"/>
            <rFont val="Tahoma"/>
            <family val="2"/>
            <charset val="238"/>
          </rPr>
          <t xml:space="preserve">
2015
</t>
        </r>
      </text>
    </comment>
  </commentList>
</comments>
</file>

<file path=xl/comments7.xml><?xml version="1.0" encoding="utf-8"?>
<comments xmlns="http://schemas.openxmlformats.org/spreadsheetml/2006/main">
  <authors>
    <author>Whirlpool Corporation</author>
  </authors>
  <commentList>
    <comment ref="B2" authorId="0">
      <text>
        <r>
          <rPr>
            <sz val="9"/>
            <color indexed="81"/>
            <rFont val="Tahoma"/>
            <family val="2"/>
            <charset val="238"/>
          </rPr>
          <t xml:space="preserve">
60001130, 65002800</t>
        </r>
      </text>
    </comment>
  </commentList>
</comments>
</file>

<file path=xl/comments8.xml><?xml version="1.0" encoding="utf-8"?>
<comments xmlns="http://schemas.openxmlformats.org/spreadsheetml/2006/main">
  <authors>
    <author>Miroslava Graindova</author>
  </authors>
  <commentList>
    <comment ref="B2" authorId="0">
      <text>
        <r>
          <rPr>
            <b/>
            <sz val="8"/>
            <color indexed="81"/>
            <rFont val="Tahoma"/>
            <family val="2"/>
            <charset val="238"/>
          </rPr>
          <t>Miroslava Graindova:</t>
        </r>
        <r>
          <rPr>
            <sz val="8"/>
            <color indexed="81"/>
            <rFont val="Tahoma"/>
            <family val="2"/>
            <charset val="238"/>
          </rPr>
          <t xml:space="preserve">
60001101
</t>
        </r>
      </text>
    </comment>
  </commentList>
</comments>
</file>

<file path=xl/comments9.xml><?xml version="1.0" encoding="utf-8"?>
<comments xmlns="http://schemas.openxmlformats.org/spreadsheetml/2006/main">
  <authors>
    <author>GRAINM</author>
  </authors>
  <commentLis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>GRAINM:</t>
        </r>
        <r>
          <rPr>
            <sz val="9"/>
            <color indexed="81"/>
            <rFont val="Tahoma"/>
            <family val="2"/>
            <charset val="238"/>
          </rPr>
          <t xml:space="preserve">
60001078, 60001339
</t>
        </r>
      </text>
    </comment>
  </commentList>
</comments>
</file>

<file path=xl/sharedStrings.xml><?xml version="1.0" encoding="utf-8"?>
<sst xmlns="http://schemas.openxmlformats.org/spreadsheetml/2006/main" count="1664" uniqueCount="243">
  <si>
    <t>1.</t>
  </si>
  <si>
    <t>Názov zahraničného spriazneného subjektu</t>
  </si>
  <si>
    <t>Krajina sídla</t>
  </si>
  <si>
    <t>2.</t>
  </si>
  <si>
    <t>3.</t>
  </si>
  <si>
    <t>4.</t>
  </si>
  <si>
    <t>5.</t>
  </si>
  <si>
    <t>6.</t>
  </si>
  <si>
    <t>Úvery a pôžičky</t>
  </si>
  <si>
    <t>7.</t>
  </si>
  <si>
    <t>8.</t>
  </si>
  <si>
    <t>9.</t>
  </si>
  <si>
    <t>Dividendy</t>
  </si>
  <si>
    <t>10.</t>
  </si>
  <si>
    <t>11.</t>
  </si>
  <si>
    <t>Ostatné</t>
  </si>
  <si>
    <r>
      <t>Nehmotný majetok</t>
    </r>
    <r>
      <rPr>
        <sz val="8"/>
        <rFont val="Times New Roman"/>
        <family val="1"/>
        <charset val="238"/>
      </rPr>
      <t xml:space="preserve"> </t>
    </r>
  </si>
  <si>
    <t xml:space="preserve">Hmotný majetok </t>
  </si>
  <si>
    <t xml:space="preserve">Finančný majetok </t>
  </si>
  <si>
    <t xml:space="preserve">Zásoby, materiál </t>
  </si>
  <si>
    <r>
      <t>Výrobky a tovar</t>
    </r>
    <r>
      <rPr>
        <sz val="8"/>
        <rFont val="Times New Roman"/>
        <family val="1"/>
        <charset val="238"/>
      </rPr>
      <t xml:space="preserve"> </t>
    </r>
  </si>
  <si>
    <t>Služby</t>
  </si>
  <si>
    <t>Licenčné poplatky</t>
  </si>
  <si>
    <t>predaj</t>
  </si>
  <si>
    <t>nákup</t>
  </si>
  <si>
    <t>poskytnuté</t>
  </si>
  <si>
    <t>prijaté</t>
  </si>
  <si>
    <t>platené</t>
  </si>
  <si>
    <t>Adresa sídla</t>
  </si>
  <si>
    <t>Zdaňovacie obdobie</t>
  </si>
  <si>
    <t>A</t>
  </si>
  <si>
    <t>B</t>
  </si>
  <si>
    <t>C</t>
  </si>
  <si>
    <t>Taliansko</t>
  </si>
  <si>
    <t>Nemecko</t>
  </si>
  <si>
    <t>USA</t>
  </si>
  <si>
    <t>WHIRLPOOL POLSKA SP. Z.O.O.</t>
  </si>
  <si>
    <t>UL. 1 SIERPNIA 6A, WARSZAWA</t>
  </si>
  <si>
    <t>WHIRLPOOL CR, spol. s.r.o.</t>
  </si>
  <si>
    <t>WHIRLPOOL FRANCE SA</t>
  </si>
  <si>
    <t>WHIRLPOOL NORDIC OY</t>
  </si>
  <si>
    <t>1% z výrobných nákladov</t>
  </si>
  <si>
    <t>WHIRLPOOL ROMANIA  SRL</t>
  </si>
  <si>
    <t>Viale G. Borghi 27, 21025 Comerio (Varese)</t>
  </si>
  <si>
    <t>% úroku (priem.)</t>
  </si>
  <si>
    <t>poskytnuté (priemer)</t>
  </si>
  <si>
    <t>IRE Beteiligung GmbH</t>
  </si>
  <si>
    <t>Doplňujúce údaje</t>
  </si>
  <si>
    <t>1% z čistých tržieb</t>
  </si>
  <si>
    <t>Fixná hodnota</t>
  </si>
  <si>
    <t>Spôsob výpočtu</t>
  </si>
  <si>
    <t>Whirlpool Corporation</t>
  </si>
  <si>
    <t>100 %  nakladov na vyvoj + 7,5% prirážka</t>
  </si>
  <si>
    <t>BAUKNECHT HAUSGER GMBH</t>
  </si>
  <si>
    <t>Francúzsko</t>
  </si>
  <si>
    <t>Maďarsko</t>
  </si>
  <si>
    <t>Poľsko</t>
  </si>
  <si>
    <t>Česká republika</t>
  </si>
  <si>
    <t>Španielsko</t>
  </si>
  <si>
    <t>Rumunsko</t>
  </si>
  <si>
    <t>Švédsko</t>
  </si>
  <si>
    <t>Holandsko</t>
  </si>
  <si>
    <t>prijaté (priemer)</t>
  </si>
  <si>
    <t>Heerbaan 50-52, 4800 GC Breda</t>
  </si>
  <si>
    <t>Výrobky a tovar</t>
  </si>
  <si>
    <t>Fínsko</t>
  </si>
  <si>
    <t>Dánsko</t>
  </si>
  <si>
    <t>Nórsko</t>
  </si>
  <si>
    <t>Maroko</t>
  </si>
  <si>
    <t>Whirlpool Hellas S.A.</t>
  </si>
  <si>
    <t>Grécko</t>
  </si>
  <si>
    <t>Rakúsko</t>
  </si>
  <si>
    <t>Chorvátsko</t>
  </si>
  <si>
    <t>WHIRLPOOL CROATIA D.O.O.</t>
  </si>
  <si>
    <t>AVENIJA VECESLAVA HOLJEVCA 40/3</t>
  </si>
  <si>
    <t>ZAGREB</t>
  </si>
  <si>
    <t>WHIRLPOOL DOO BEOGRAD</t>
  </si>
  <si>
    <t>MILENKA VESNICA BR.</t>
  </si>
  <si>
    <t>BEOGRAD</t>
  </si>
  <si>
    <t>Srbsko</t>
  </si>
  <si>
    <t>WHIRLPOOL IRELAND LTD</t>
  </si>
  <si>
    <t>FONTHILL ROAD</t>
  </si>
  <si>
    <t>Írsko</t>
  </si>
  <si>
    <t>Dublin</t>
  </si>
  <si>
    <t>WHIRLPOOL ARGENTINA S.A.</t>
  </si>
  <si>
    <t>AV.CROVARA 2550 - LA TABLADA</t>
  </si>
  <si>
    <t>BUENOS AIRES</t>
  </si>
  <si>
    <t>Argentína</t>
  </si>
  <si>
    <t>Portugalsko</t>
  </si>
  <si>
    <t>Av.D. Joao ii, Lote 1.12.02 - 4° A-B</t>
  </si>
  <si>
    <t>LISBOA</t>
  </si>
  <si>
    <t>WHIRLPOOL SOUTHEAST ASIA PTE</t>
  </si>
  <si>
    <t>SINGAPORE</t>
  </si>
  <si>
    <t>Singapúr</t>
  </si>
  <si>
    <t>NIJVERHEIDSLAAN 3 BUS 1</t>
  </si>
  <si>
    <t>Belgicko</t>
  </si>
  <si>
    <t>WHIRLPOOL(HONG KONG) LTD.</t>
  </si>
  <si>
    <t>Hong Kong</t>
  </si>
  <si>
    <t>Čína</t>
  </si>
  <si>
    <t>Whirlpool S.A.S.</t>
  </si>
  <si>
    <t>Multibras</t>
  </si>
  <si>
    <t>Brazília</t>
  </si>
  <si>
    <t>Názov spoločnosti</t>
  </si>
  <si>
    <t>Krajina</t>
  </si>
  <si>
    <t>Argentina</t>
  </si>
  <si>
    <t>SPOLU</t>
  </si>
  <si>
    <t>2. Informácie o kontrolovaných transakciách.</t>
  </si>
  <si>
    <t>*/ Príloha - tabuľky údajov za jednotlivé krajiny</t>
  </si>
  <si>
    <t>Výnosy spolu v EUR</t>
  </si>
  <si>
    <t>Náklady spolu v EUR</t>
  </si>
  <si>
    <t>Úver</t>
  </si>
  <si>
    <t>Moscow</t>
  </si>
  <si>
    <t>Rusko</t>
  </si>
  <si>
    <t>Bauknecht AG</t>
  </si>
  <si>
    <t>Švajčiarsko</t>
  </si>
  <si>
    <t>Južná Afrika</t>
  </si>
  <si>
    <t>Betfortview, Johanesburg</t>
  </si>
  <si>
    <t>Whirlpool India ltd</t>
  </si>
  <si>
    <t>India</t>
  </si>
  <si>
    <t>Material</t>
  </si>
  <si>
    <t>China</t>
  </si>
  <si>
    <t xml:space="preserve">BAUKNECHT </t>
  </si>
  <si>
    <t>HM</t>
  </si>
  <si>
    <t>Licenč.popl.</t>
  </si>
  <si>
    <t>Materiál</t>
  </si>
  <si>
    <t>Lic.popl.</t>
  </si>
  <si>
    <t>Nákup</t>
  </si>
  <si>
    <t>Predaj</t>
  </si>
  <si>
    <t>Predaj spolu</t>
  </si>
  <si>
    <t>Nákup spolu</t>
  </si>
  <si>
    <t>Výnosy splu v EUR</t>
  </si>
  <si>
    <t>Náklady spolu v Eur</t>
  </si>
  <si>
    <t>WHIRLPOOL Nederland B.V.</t>
  </si>
  <si>
    <t>Whirlpool SOUTH AFRICA</t>
  </si>
  <si>
    <t>Zásoby a materiál</t>
  </si>
  <si>
    <t>Slovensko</t>
  </si>
  <si>
    <t>WHIRLPOOL MAGYARORSZAG KFT</t>
  </si>
  <si>
    <t>WHIRLPOOL UKRAINE LLC</t>
  </si>
  <si>
    <t xml:space="preserve">42-44 SHOVKOVYCHNA ST. </t>
  </si>
  <si>
    <t>01004 KIEV</t>
  </si>
  <si>
    <t>Ukrajina</t>
  </si>
  <si>
    <t>Výrobky a služby</t>
  </si>
  <si>
    <t>PLOT NO.28 NIT</t>
  </si>
  <si>
    <t>Faridabad Haryana</t>
  </si>
  <si>
    <t>15E Riley Road</t>
  </si>
  <si>
    <t>Av. 80A, 777-DISTRITO INDUSTRIAL</t>
  </si>
  <si>
    <t>RIO CLARO - Sp</t>
  </si>
  <si>
    <t>WHIRLPOOL CHILE LTDA</t>
  </si>
  <si>
    <t>Alcantara 44, Las Condes, Chile</t>
  </si>
  <si>
    <t>Chile</t>
  </si>
  <si>
    <t>WHIRLPOOL CHINA Co. Ltd</t>
  </si>
  <si>
    <t>No. 96 Science Avenue, Hefei, Anhui</t>
  </si>
  <si>
    <t>AV. DELS VENTS, 9ESC A, 2PL, BADALONA</t>
  </si>
  <si>
    <t>United Kingdom</t>
  </si>
  <si>
    <t>Whirlpool Europe s.r.l. Socio Unico</t>
  </si>
  <si>
    <t>Singapur</t>
  </si>
  <si>
    <t>Zásoby, materiál</t>
  </si>
  <si>
    <t xml:space="preserve">Indesit Company </t>
  </si>
  <si>
    <t>Magyarország Kft</t>
  </si>
  <si>
    <t>Bercsényi utca 25. 4. em., Budapest</t>
  </si>
  <si>
    <t>Luxembursko</t>
  </si>
  <si>
    <t>Whirlpool International Manufacturing</t>
  </si>
  <si>
    <t>560A rue de Neudorf, Luxembourg</t>
  </si>
  <si>
    <t>Druh transakcie</t>
  </si>
  <si>
    <t>Výnosy (Predaj)</t>
  </si>
  <si>
    <t>Náklady (Nákup)</t>
  </si>
  <si>
    <t>Nehmotný majetok</t>
  </si>
  <si>
    <t>Hmotný majetok</t>
  </si>
  <si>
    <t>Finančný majetok</t>
  </si>
  <si>
    <t>Zásoby materiálu, výrobkov a tovaru</t>
  </si>
  <si>
    <t>(C10)</t>
  </si>
  <si>
    <t>(B10)</t>
  </si>
  <si>
    <t>(B5)</t>
  </si>
  <si>
    <t>(B4)</t>
  </si>
  <si>
    <t>(B3)</t>
  </si>
  <si>
    <t>(C5)</t>
  </si>
  <si>
    <t>(C4)</t>
  </si>
  <si>
    <t>(C8)</t>
  </si>
  <si>
    <t>(B8)</t>
  </si>
  <si>
    <t>(C3)</t>
  </si>
  <si>
    <t>Whirlpool Ósterreich GMBH</t>
  </si>
  <si>
    <t xml:space="preserve">Bundesstrasse 66, </t>
  </si>
  <si>
    <t>ZELTWEG, Austria</t>
  </si>
  <si>
    <t>WHIRLPOOL BELUX N.V. / S.A.</t>
  </si>
  <si>
    <t>STROMBEEK-BEVER, Brussels</t>
  </si>
  <si>
    <t>Indesit Company Ceska</t>
  </si>
  <si>
    <t>Smíchov</t>
  </si>
  <si>
    <t>Radlická  3201/14, Praha</t>
  </si>
  <si>
    <t>Industriestrasse 48, Schorndorf_Weiler</t>
  </si>
  <si>
    <t>Industriestrasse 48, Stuttgart, Schorndorfer Strasse 92, Schrondorf_Weiler</t>
  </si>
  <si>
    <t>P.O.BOX 31, Helsinki</t>
  </si>
  <si>
    <t>Finland</t>
  </si>
  <si>
    <t>WHIRLPOOL DOMESTICOS S.PA</t>
  </si>
  <si>
    <t>Itälahdenkatu 22B, Helsinki</t>
  </si>
  <si>
    <t>Tour Pacific,11-13 Cours Valmy, Paris La Defense Cedex</t>
  </si>
  <si>
    <t>581 Vouliagmenis AV</t>
  </si>
  <si>
    <t>33 Zeppou AV.&amp; Anaxagora, Glyfada</t>
  </si>
  <si>
    <t>22, Hung TO ROAD, Kwun Tong</t>
  </si>
  <si>
    <t>Bercsenyi Utca 25, Budapest</t>
  </si>
  <si>
    <t>Indesit Company</t>
  </si>
  <si>
    <t>Dammweg 21, Lenzburg</t>
  </si>
  <si>
    <t>Indesit Co INT Business</t>
  </si>
  <si>
    <t>Centre Gerre 2000 Via Pobiette 11, Lugano</t>
  </si>
  <si>
    <t>Whirlpool EMEA</t>
  </si>
  <si>
    <t>Via Carlo Pisacane 1, Pero</t>
  </si>
  <si>
    <t>Viale Aristide Merloni 47, Ancona</t>
  </si>
  <si>
    <t>Indesit Melano</t>
  </si>
  <si>
    <t>Str.Pov.Arceviese Km64,100, Fabriano</t>
  </si>
  <si>
    <t>BP3845 Casa Sidi Bernoussi, Casablanca</t>
  </si>
  <si>
    <t>Whirlpool Morocco</t>
  </si>
  <si>
    <t>Postboks 4, Skullerud, Oslo</t>
  </si>
  <si>
    <t>Gen t. Bora_Komorowskiego 6, Wroclaw</t>
  </si>
  <si>
    <t>Indesit company Polska</t>
  </si>
  <si>
    <t>Indesit Warehouse Radomsko</t>
  </si>
  <si>
    <t>Ul J. Dabrowskiego 216, Lodz</t>
  </si>
  <si>
    <t>Ul. A. Merloniego 4, Radomsko</t>
  </si>
  <si>
    <t>WHIRLPOOL PORTUGAL ELECTRODOMES</t>
  </si>
  <si>
    <t>INDESIT CO, Port. Elctr.</t>
  </si>
  <si>
    <t>SOS. PIPERA Nr. 4, Sector 1, Bucuresti</t>
  </si>
  <si>
    <t>OOO Whirlpool CIS</t>
  </si>
  <si>
    <t>Vashavskoye Shosse 9, bldg. 1B, Moscow</t>
  </si>
  <si>
    <t xml:space="preserve">Indesit Rus. </t>
  </si>
  <si>
    <t>The Vicinity of Kazinka Station, Lipetsk</t>
  </si>
  <si>
    <t>St. Dvincev, house 12, str 1-B, Moscow</t>
  </si>
  <si>
    <t>P.O.BOX 30, Helsinki_Finland</t>
  </si>
  <si>
    <t>Jagerhornsvag 13, Kungens Kurva</t>
  </si>
  <si>
    <t>99 BUKIT TIMAH ROAD 04-02/03 ALF</t>
  </si>
  <si>
    <t>Whirlpool Slovakia Home Appliances</t>
  </si>
  <si>
    <t>2000 North M-63, Benton Harbor, Michigan 49022</t>
  </si>
  <si>
    <t>WHIRLPOOL UK Appliances</t>
  </si>
  <si>
    <t>Morley Way PE9JB, Peterborough</t>
  </si>
  <si>
    <t>Indesit Ceska</t>
  </si>
  <si>
    <t>Indesit company Nordics</t>
  </si>
  <si>
    <t xml:space="preserve">Taliansko </t>
  </si>
  <si>
    <t>Galvaniho 17/C, 820 09  Bratislava</t>
  </si>
  <si>
    <t>Av.D. Joao II, No.9-I-12 piso</t>
  </si>
  <si>
    <t>Indesit Co. Port. Electr.</t>
  </si>
  <si>
    <t>Indesit cmpany Nordic OY</t>
  </si>
  <si>
    <t>Jagerhornswag 13 , Kungens Kurva</t>
  </si>
  <si>
    <t xml:space="preserve">Indesit company Nordics </t>
  </si>
  <si>
    <t xml:space="preserve">Tovar/HV </t>
  </si>
  <si>
    <t>Tovar/HV</t>
  </si>
  <si>
    <t>Transakcie zahraničných závislých osôb - rok 2016</t>
  </si>
</sst>
</file>

<file path=xl/styles.xml><?xml version="1.0" encoding="utf-8"?>
<styleSheet xmlns="http://schemas.openxmlformats.org/spreadsheetml/2006/main">
  <numFmts count="2">
    <numFmt numFmtId="164" formatCode="_-* #,##0.00\ _S_k_-;\-* #,##0.00\ _S_k_-;_-* &quot;-&quot;??\ _S_k_-;_-@_-"/>
    <numFmt numFmtId="165" formatCode="#,##0.00\ ;\(#,##0.00\)"/>
  </numFmts>
  <fonts count="19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8" fillId="0" borderId="0"/>
    <xf numFmtId="0" fontId="1" fillId="0" borderId="0"/>
    <xf numFmtId="0" fontId="17" fillId="0" borderId="0"/>
  </cellStyleXfs>
  <cellXfs count="28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/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4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Border="1"/>
    <xf numFmtId="3" fontId="4" fillId="0" borderId="1" xfId="0" applyNumberFormat="1" applyFont="1" applyBorder="1"/>
    <xf numFmtId="4" fontId="4" fillId="0" borderId="1" xfId="0" applyNumberFormat="1" applyFont="1" applyFill="1" applyBorder="1"/>
    <xf numFmtId="4" fontId="4" fillId="0" borderId="0" xfId="0" applyNumberFormat="1" applyFont="1"/>
    <xf numFmtId="4" fontId="3" fillId="2" borderId="1" xfId="0" applyNumberFormat="1" applyFont="1" applyFill="1" applyBorder="1" applyAlignment="1">
      <alignment horizontal="center"/>
    </xf>
    <xf numFmtId="4" fontId="4" fillId="0" borderId="1" xfId="0" applyNumberFormat="1" applyFont="1" applyBorder="1"/>
    <xf numFmtId="4" fontId="5" fillId="0" borderId="1" xfId="0" applyNumberFormat="1" applyFont="1" applyBorder="1"/>
    <xf numFmtId="4" fontId="5" fillId="0" borderId="1" xfId="0" applyNumberFormat="1" applyFont="1" applyFill="1" applyBorder="1"/>
    <xf numFmtId="4" fontId="3" fillId="0" borderId="1" xfId="0" applyNumberFormat="1" applyFont="1" applyFill="1" applyBorder="1"/>
    <xf numFmtId="4" fontId="4" fillId="0" borderId="0" xfId="0" applyNumberFormat="1" applyFont="1" applyBorder="1"/>
    <xf numFmtId="4" fontId="0" fillId="0" borderId="0" xfId="0" applyNumberFormat="1" applyBorder="1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4" fontId="8" fillId="3" borderId="5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/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2" xfId="0" applyBorder="1"/>
    <xf numFmtId="4" fontId="4" fillId="0" borderId="1" xfId="0" applyNumberFormat="1" applyFont="1" applyBorder="1" applyAlignment="1"/>
    <xf numFmtId="0" fontId="0" fillId="0" borderId="7" xfId="0" applyBorder="1" applyAlignment="1">
      <alignment wrapText="1"/>
    </xf>
    <xf numFmtId="4" fontId="3" fillId="0" borderId="4" xfId="0" applyNumberFormat="1" applyFont="1" applyFill="1" applyBorder="1" applyAlignment="1">
      <alignment horizontal="center"/>
    </xf>
    <xf numFmtId="165" fontId="8" fillId="0" borderId="1" xfId="0" applyNumberFormat="1" applyFont="1" applyBorder="1"/>
    <xf numFmtId="0" fontId="4" fillId="2" borderId="4" xfId="0" applyFont="1" applyFill="1" applyBorder="1"/>
    <xf numFmtId="0" fontId="0" fillId="0" borderId="8" xfId="0" applyBorder="1"/>
    <xf numFmtId="0" fontId="2" fillId="0" borderId="0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8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/>
    <xf numFmtId="4" fontId="5" fillId="0" borderId="0" xfId="0" applyNumberFormat="1" applyFont="1" applyBorder="1"/>
    <xf numFmtId="0" fontId="3" fillId="2" borderId="9" xfId="0" applyFont="1" applyFill="1" applyBorder="1" applyAlignment="1">
      <alignment horizontal="left" vertical="center" wrapText="1"/>
    </xf>
    <xf numFmtId="0" fontId="5" fillId="0" borderId="9" xfId="0" applyFont="1" applyBorder="1"/>
    <xf numFmtId="4" fontId="5" fillId="0" borderId="9" xfId="0" applyNumberFormat="1" applyFont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5" fillId="0" borderId="10" xfId="0" applyFont="1" applyBorder="1"/>
    <xf numFmtId="4" fontId="5" fillId="0" borderId="10" xfId="0" applyNumberFormat="1" applyFont="1" applyBorder="1"/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/>
    <xf numFmtId="4" fontId="4" fillId="0" borderId="10" xfId="0" applyNumberFormat="1" applyFont="1" applyBorder="1"/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0" xfId="0" applyFont="1" applyBorder="1"/>
    <xf numFmtId="4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Border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5" fillId="0" borderId="13" xfId="0" applyFont="1" applyBorder="1"/>
    <xf numFmtId="0" fontId="3" fillId="2" borderId="7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5" fillId="0" borderId="15" xfId="0" applyFont="1" applyBorder="1"/>
    <xf numFmtId="0" fontId="3" fillId="2" borderId="16" xfId="0" applyFont="1" applyFill="1" applyBorder="1" applyAlignment="1">
      <alignment horizontal="left" vertical="center" wrapText="1"/>
    </xf>
    <xf numFmtId="0" fontId="4" fillId="0" borderId="7" xfId="0" applyFont="1" applyBorder="1"/>
    <xf numFmtId="4" fontId="5" fillId="0" borderId="16" xfId="0" applyNumberFormat="1" applyFont="1" applyBorder="1"/>
    <xf numFmtId="0" fontId="3" fillId="2" borderId="1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Fill="1"/>
    <xf numFmtId="10" fontId="4" fillId="0" borderId="1" xfId="1" applyNumberFormat="1" applyFont="1" applyFill="1" applyBorder="1"/>
    <xf numFmtId="10" fontId="8" fillId="0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2" borderId="9" xfId="0" applyFont="1" applyFill="1" applyBorder="1" applyAlignment="1">
      <alignment horizontal="left" vertical="center" wrapText="1"/>
    </xf>
    <xf numFmtId="0" fontId="8" fillId="0" borderId="8" xfId="0" applyFont="1" applyBorder="1"/>
    <xf numFmtId="2" fontId="4" fillId="0" borderId="1" xfId="0" applyNumberFormat="1" applyFont="1" applyFill="1" applyBorder="1" applyAlignment="1">
      <alignment horizontal="center"/>
    </xf>
    <xf numFmtId="0" fontId="5" fillId="0" borderId="2" xfId="0" applyFont="1" applyBorder="1"/>
    <xf numFmtId="4" fontId="5" fillId="0" borderId="2" xfId="0" applyNumberFormat="1" applyFont="1" applyBorder="1"/>
    <xf numFmtId="0" fontId="3" fillId="2" borderId="20" xfId="0" applyFont="1" applyFill="1" applyBorder="1" applyAlignment="1">
      <alignment horizontal="center" vertical="center"/>
    </xf>
    <xf numFmtId="0" fontId="5" fillId="0" borderId="21" xfId="0" applyFont="1" applyBorder="1"/>
    <xf numFmtId="0" fontId="10" fillId="0" borderId="0" xfId="0" applyFont="1" applyFill="1" applyAlignment="1"/>
    <xf numFmtId="4" fontId="4" fillId="0" borderId="6" xfId="0" applyNumberFormat="1" applyFont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22" xfId="0" applyFont="1" applyBorder="1"/>
    <xf numFmtId="0" fontId="1" fillId="0" borderId="8" xfId="0" applyFont="1" applyFill="1" applyBorder="1"/>
    <xf numFmtId="0" fontId="1" fillId="0" borderId="0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4" fontId="4" fillId="3" borderId="5" xfId="0" applyNumberFormat="1" applyFont="1" applyFill="1" applyBorder="1" applyAlignment="1">
      <alignment horizontal="right"/>
    </xf>
    <xf numFmtId="4" fontId="11" fillId="0" borderId="0" xfId="0" applyNumberFormat="1" applyFont="1"/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2" fillId="0" borderId="0" xfId="0" applyFont="1"/>
    <xf numFmtId="0" fontId="13" fillId="0" borderId="18" xfId="0" applyFont="1" applyBorder="1"/>
    <xf numFmtId="0" fontId="13" fillId="0" borderId="0" xfId="0" applyFont="1"/>
    <xf numFmtId="4" fontId="12" fillId="0" borderId="0" xfId="0" applyNumberFormat="1" applyFont="1" applyFill="1"/>
    <xf numFmtId="4" fontId="12" fillId="0" borderId="0" xfId="0" applyNumberFormat="1" applyFont="1"/>
    <xf numFmtId="4" fontId="13" fillId="0" borderId="0" xfId="0" applyNumberFormat="1" applyFont="1"/>
    <xf numFmtId="0" fontId="12" fillId="0" borderId="0" xfId="0" applyFont="1" applyFill="1"/>
    <xf numFmtId="4" fontId="14" fillId="0" borderId="0" xfId="0" applyNumberFormat="1" applyFont="1"/>
    <xf numFmtId="0" fontId="14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13" fillId="5" borderId="0" xfId="0" applyFont="1" applyFill="1"/>
    <xf numFmtId="4" fontId="12" fillId="5" borderId="0" xfId="0" applyNumberFormat="1" applyFont="1" applyFill="1"/>
    <xf numFmtId="4" fontId="13" fillId="5" borderId="0" xfId="0" applyNumberFormat="1" applyFont="1" applyFill="1"/>
    <xf numFmtId="0" fontId="3" fillId="2" borderId="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/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2" xfId="0" applyFont="1" applyFill="1" applyBorder="1"/>
    <xf numFmtId="0" fontId="3" fillId="2" borderId="2" xfId="0" applyFont="1" applyFill="1" applyBorder="1" applyAlignment="1">
      <alignment horizontal="center" wrapText="1"/>
    </xf>
    <xf numFmtId="4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4" fontId="4" fillId="0" borderId="4" xfId="0" applyNumberFormat="1" applyFont="1" applyBorder="1"/>
    <xf numFmtId="0" fontId="4" fillId="0" borderId="4" xfId="0" applyFont="1" applyBorder="1"/>
    <xf numFmtId="4" fontId="3" fillId="0" borderId="27" xfId="0" applyNumberFormat="1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left" vertical="center" wrapText="1"/>
    </xf>
    <xf numFmtId="4" fontId="5" fillId="0" borderId="27" xfId="0" applyNumberFormat="1" applyFont="1" applyBorder="1"/>
    <xf numFmtId="0" fontId="5" fillId="0" borderId="28" xfId="0" applyFont="1" applyBorder="1"/>
    <xf numFmtId="0" fontId="5" fillId="0" borderId="29" xfId="0" applyFont="1" applyBorder="1"/>
    <xf numFmtId="2" fontId="12" fillId="0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4" fontId="4" fillId="0" borderId="9" xfId="0" applyNumberFormat="1" applyFont="1" applyBorder="1"/>
    <xf numFmtId="0" fontId="17" fillId="0" borderId="0" xfId="6"/>
    <xf numFmtId="0" fontId="17" fillId="0" borderId="0" xfId="6" applyFill="1" applyBorder="1"/>
    <xf numFmtId="0" fontId="18" fillId="0" borderId="1" xfId="6" applyFont="1" applyBorder="1" applyAlignment="1">
      <alignment horizontal="center"/>
    </xf>
    <xf numFmtId="0" fontId="18" fillId="0" borderId="0" xfId="6" applyFont="1" applyFill="1" applyBorder="1" applyAlignment="1">
      <alignment horizontal="center"/>
    </xf>
    <xf numFmtId="0" fontId="17" fillId="0" borderId="1" xfId="6" applyBorder="1"/>
    <xf numFmtId="4" fontId="17" fillId="0" borderId="1" xfId="6" applyNumberFormat="1" applyFill="1" applyBorder="1"/>
    <xf numFmtId="0" fontId="18" fillId="0" borderId="1" xfId="6" applyFont="1" applyBorder="1" applyAlignment="1">
      <alignment horizontal="center" vertical="center" wrapText="1"/>
    </xf>
    <xf numFmtId="0" fontId="18" fillId="0" borderId="1" xfId="6" applyFont="1" applyBorder="1" applyAlignment="1">
      <alignment horizontal="center" vertical="center"/>
    </xf>
    <xf numFmtId="0" fontId="17" fillId="0" borderId="0" xfId="6" applyAlignment="1">
      <alignment vertical="center" wrapText="1"/>
    </xf>
    <xf numFmtId="0" fontId="18" fillId="0" borderId="0" xfId="6" applyFont="1" applyFill="1" applyBorder="1" applyAlignment="1">
      <alignment horizontal="center" vertical="center" wrapText="1"/>
    </xf>
    <xf numFmtId="0" fontId="17" fillId="0" borderId="1" xfId="6" applyFill="1" applyBorder="1"/>
    <xf numFmtId="4" fontId="17" fillId="0" borderId="0" xfId="6" applyNumberFormat="1"/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4" fontId="4" fillId="6" borderId="1" xfId="0" applyNumberFormat="1" applyFont="1" applyFill="1" applyBorder="1"/>
    <xf numFmtId="0" fontId="4" fillId="2" borderId="35" xfId="0" applyFont="1" applyFill="1" applyBorder="1"/>
    <xf numFmtId="0" fontId="1" fillId="0" borderId="25" xfId="0" applyFont="1" applyBorder="1"/>
    <xf numFmtId="0" fontId="1" fillId="0" borderId="36" xfId="0" applyFont="1" applyBorder="1"/>
    <xf numFmtId="0" fontId="4" fillId="0" borderId="28" xfId="0" applyFont="1" applyBorder="1" applyAlignment="1">
      <alignment horizontal="center"/>
    </xf>
    <xf numFmtId="0" fontId="4" fillId="2" borderId="37" xfId="0" applyFont="1" applyFill="1" applyBorder="1"/>
    <xf numFmtId="0" fontId="4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5" xfId="0" applyFont="1" applyBorder="1"/>
    <xf numFmtId="0" fontId="13" fillId="0" borderId="0" xfId="0" applyFont="1" applyFill="1"/>
    <xf numFmtId="0" fontId="0" fillId="0" borderId="27" xfId="0" applyBorder="1"/>
    <xf numFmtId="0" fontId="0" fillId="0" borderId="36" xfId="0" applyBorder="1" applyAlignment="1">
      <alignment wrapText="1"/>
    </xf>
    <xf numFmtId="0" fontId="1" fillId="0" borderId="27" xfId="0" applyFont="1" applyBorder="1"/>
    <xf numFmtId="0" fontId="1" fillId="0" borderId="36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27" xfId="0" applyFont="1" applyBorder="1"/>
    <xf numFmtId="0" fontId="4" fillId="0" borderId="28" xfId="0" applyFont="1" applyBorder="1"/>
    <xf numFmtId="0" fontId="5" fillId="8" borderId="9" xfId="0" applyFont="1" applyFill="1" applyBorder="1"/>
    <xf numFmtId="0" fontId="4" fillId="0" borderId="27" xfId="0" applyFont="1" applyFill="1" applyBorder="1" applyAlignment="1">
      <alignment horizontal="center" wrapText="1"/>
    </xf>
    <xf numFmtId="4" fontId="4" fillId="7" borderId="1" xfId="0" applyNumberFormat="1" applyFont="1" applyFill="1" applyBorder="1"/>
    <xf numFmtId="4" fontId="4" fillId="7" borderId="1" xfId="0" applyNumberFormat="1" applyFont="1" applyFill="1" applyBorder="1" applyAlignment="1"/>
    <xf numFmtId="4" fontId="4" fillId="7" borderId="1" xfId="0" applyNumberFormat="1" applyFont="1" applyFill="1" applyBorder="1" applyAlignment="1">
      <alignment wrapText="1"/>
    </xf>
    <xf numFmtId="0" fontId="4" fillId="7" borderId="1" xfId="0" applyFont="1" applyFill="1" applyBorder="1"/>
    <xf numFmtId="0" fontId="3" fillId="7" borderId="1" xfId="0" applyFont="1" applyFill="1" applyBorder="1" applyAlignment="1">
      <alignment horizontal="center"/>
    </xf>
    <xf numFmtId="4" fontId="5" fillId="0" borderId="9" xfId="0" applyNumberFormat="1" applyFont="1" applyFill="1" applyBorder="1"/>
    <xf numFmtId="0" fontId="0" fillId="8" borderId="4" xfId="0" applyFill="1" applyBorder="1"/>
    <xf numFmtId="0" fontId="18" fillId="0" borderId="3" xfId="6" applyFont="1" applyBorder="1" applyAlignment="1">
      <alignment horizontal="center"/>
    </xf>
    <xf numFmtId="0" fontId="18" fillId="0" borderId="34" xfId="6" applyFont="1" applyBorder="1" applyAlignment="1">
      <alignment horizontal="center"/>
    </xf>
    <xf numFmtId="0" fontId="18" fillId="0" borderId="7" xfId="6" applyFont="1" applyBorder="1" applyAlignment="1">
      <alignment horizontal="center"/>
    </xf>
    <xf numFmtId="0" fontId="18" fillId="0" borderId="0" xfId="6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4" fillId="6" borderId="27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</cellXfs>
  <cellStyles count="7">
    <cellStyle name="Comma 2" xfId="3"/>
    <cellStyle name="Normal" xfId="0" builtinId="0"/>
    <cellStyle name="Normal 2" xfId="2"/>
    <cellStyle name="Normal 3" xfId="4"/>
    <cellStyle name="Normal 3 2" xfId="5"/>
    <cellStyle name="Normal_Information for tax return reporting purposes" xfId="6"/>
    <cellStyle name="Percent" xfId="1" builtinId="5"/>
  </cellStyles>
  <dxfs count="0"/>
  <tableStyles count="0" defaultTableStyle="TableStyleMedium9" defaultPivotStyle="PivotStyleLight16"/>
  <colors>
    <mruColors>
      <color rgb="FF00FF99"/>
      <color rgb="FFCCFFCC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I12"/>
  <sheetViews>
    <sheetView zoomScaleNormal="100" workbookViewId="0">
      <selection activeCell="A14" sqref="A14"/>
    </sheetView>
  </sheetViews>
  <sheetFormatPr defaultColWidth="10" defaultRowHeight="12.75"/>
  <cols>
    <col min="1" max="1" width="32.7109375" style="191" customWidth="1"/>
    <col min="2" max="3" width="25.7109375" style="191" customWidth="1"/>
    <col min="4" max="16384" width="10" style="191"/>
  </cols>
  <sheetData>
    <row r="1" spans="1:9">
      <c r="A1" s="241" t="s">
        <v>242</v>
      </c>
      <c r="B1" s="242"/>
      <c r="C1" s="243"/>
      <c r="F1" s="244"/>
      <c r="G1" s="244"/>
      <c r="H1" s="244"/>
      <c r="I1" s="192"/>
    </row>
    <row r="2" spans="1:9">
      <c r="A2" s="193" t="s">
        <v>163</v>
      </c>
      <c r="B2" s="193" t="s">
        <v>164</v>
      </c>
      <c r="C2" s="193" t="s">
        <v>165</v>
      </c>
      <c r="F2" s="194"/>
      <c r="G2" s="194"/>
      <c r="H2" s="194"/>
      <c r="I2" s="192"/>
    </row>
    <row r="3" spans="1:9">
      <c r="A3" s="195" t="s">
        <v>8</v>
      </c>
      <c r="B3" s="196">
        <f>summary!C61</f>
        <v>38954.79</v>
      </c>
      <c r="C3" s="196">
        <f>summary!K61</f>
        <v>56661.06</v>
      </c>
      <c r="F3" s="192"/>
      <c r="G3" s="192"/>
      <c r="H3" s="192"/>
      <c r="I3" s="192"/>
    </row>
    <row r="4" spans="1:9">
      <c r="A4" s="195" t="s">
        <v>21</v>
      </c>
      <c r="B4" s="196">
        <f>summary!C62</f>
        <v>509749.34</v>
      </c>
      <c r="C4" s="196">
        <f>summary!M51</f>
        <v>6317344.6399999997</v>
      </c>
      <c r="F4" s="192"/>
      <c r="G4" s="192"/>
      <c r="H4" s="192"/>
      <c r="I4" s="192"/>
    </row>
    <row r="5" spans="1:9">
      <c r="A5" s="195" t="s">
        <v>22</v>
      </c>
      <c r="B5" s="196">
        <f>summary!C63</f>
        <v>4928029</v>
      </c>
      <c r="C5" s="196">
        <f>summary!N51</f>
        <v>8132068.9400000004</v>
      </c>
      <c r="F5" s="192"/>
      <c r="G5" s="192"/>
      <c r="H5" s="192"/>
      <c r="I5" s="192"/>
    </row>
    <row r="6" spans="1:9" ht="60.75" customHeight="1">
      <c r="A6" s="197" t="s">
        <v>163</v>
      </c>
      <c r="B6" s="198" t="s">
        <v>164</v>
      </c>
      <c r="C6" s="198" t="s">
        <v>165</v>
      </c>
      <c r="D6" s="199"/>
      <c r="E6" s="199"/>
      <c r="F6" s="200"/>
      <c r="G6" s="200"/>
      <c r="H6" s="200"/>
      <c r="I6" s="192"/>
    </row>
    <row r="7" spans="1:9">
      <c r="A7" s="201" t="s">
        <v>166</v>
      </c>
      <c r="B7" s="196"/>
      <c r="C7" s="196"/>
      <c r="F7" s="192"/>
      <c r="G7" s="192"/>
      <c r="H7" s="192"/>
      <c r="I7" s="192"/>
    </row>
    <row r="8" spans="1:9">
      <c r="A8" s="201" t="s">
        <v>167</v>
      </c>
      <c r="B8" s="196"/>
      <c r="C8" s="196">
        <f>summary!K64</f>
        <v>1120463.8900000001</v>
      </c>
      <c r="F8" s="192"/>
      <c r="G8" s="192"/>
      <c r="H8" s="192"/>
      <c r="I8" s="192"/>
    </row>
    <row r="9" spans="1:9">
      <c r="A9" s="201" t="s">
        <v>168</v>
      </c>
      <c r="B9" s="196"/>
      <c r="C9" s="196"/>
      <c r="F9" s="192"/>
      <c r="G9" s="192"/>
      <c r="H9" s="192"/>
      <c r="I9" s="192"/>
    </row>
    <row r="10" spans="1:9">
      <c r="A10" s="201" t="s">
        <v>169</v>
      </c>
      <c r="B10" s="196">
        <f>summary!C65</f>
        <v>306682784.12000006</v>
      </c>
      <c r="C10" s="196">
        <f>summary!K65</f>
        <v>1207231.0900000001</v>
      </c>
      <c r="F10" s="192"/>
      <c r="G10" s="192"/>
      <c r="H10" s="192"/>
      <c r="I10" s="192"/>
    </row>
    <row r="12" spans="1:9">
      <c r="C12" s="202"/>
    </row>
  </sheetData>
  <mergeCells count="2">
    <mergeCell ref="A1:C1"/>
    <mergeCell ref="F1:H1"/>
  </mergeCells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&amp;CWHIRLPOOL SLOVAKIA spol. s r.o.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rgb="FF00FF99"/>
    <pageSetUpPr fitToPage="1"/>
  </sheetPr>
  <dimension ref="A1:H54"/>
  <sheetViews>
    <sheetView showGridLines="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D35" sqref="D35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4.42578125" style="31" bestFit="1" customWidth="1"/>
    <col min="6" max="6" width="15.1406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84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>
      <c r="A2" s="4"/>
      <c r="B2" s="126" t="s">
        <v>157</v>
      </c>
      <c r="C2" s="129" t="s">
        <v>159</v>
      </c>
      <c r="D2" s="252" t="s">
        <v>55</v>
      </c>
      <c r="E2" s="252"/>
      <c r="F2" s="185">
        <v>2015</v>
      </c>
    </row>
    <row r="3" spans="1:6">
      <c r="A3" s="4"/>
      <c r="B3" s="56" t="s">
        <v>158</v>
      </c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186" t="s">
        <v>23</v>
      </c>
      <c r="D5" s="5"/>
      <c r="E5" s="33"/>
      <c r="F5" s="5"/>
    </row>
    <row r="6" spans="1:6">
      <c r="A6" s="246"/>
      <c r="B6" s="245"/>
      <c r="C6" s="186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186" t="s">
        <v>23</v>
      </c>
      <c r="D10" s="5"/>
      <c r="E10" s="33"/>
      <c r="F10" s="5"/>
    </row>
    <row r="11" spans="1:6">
      <c r="A11" s="246"/>
      <c r="B11" s="245"/>
      <c r="C11" s="186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186" t="s">
        <v>23</v>
      </c>
      <c r="D15" s="26"/>
      <c r="E15" s="30"/>
      <c r="F15" s="26"/>
    </row>
    <row r="16" spans="1:6">
      <c r="A16" s="251"/>
      <c r="B16" s="249"/>
      <c r="C16" s="186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 t="s">
        <v>44</v>
      </c>
    </row>
    <row r="20" spans="1:8">
      <c r="A20" s="250" t="s">
        <v>6</v>
      </c>
      <c r="B20" s="253" t="s">
        <v>8</v>
      </c>
      <c r="C20" s="188" t="s">
        <v>25</v>
      </c>
      <c r="D20" s="26"/>
      <c r="E20" s="30"/>
      <c r="F20" s="105"/>
    </row>
    <row r="21" spans="1:8">
      <c r="A21" s="251"/>
      <c r="B21" s="254"/>
      <c r="C21" s="188" t="s">
        <v>62</v>
      </c>
      <c r="D21" s="16"/>
      <c r="E21" s="61"/>
      <c r="F21" s="106"/>
    </row>
    <row r="22" spans="1:8">
      <c r="A22" s="14"/>
      <c r="B22" s="15"/>
      <c r="C22" s="15"/>
      <c r="D22" s="16"/>
      <c r="E22" s="60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84"/>
      <c r="B24" s="188"/>
      <c r="C24" s="188"/>
      <c r="D24" s="6"/>
      <c r="E24" s="32"/>
      <c r="F24" s="6"/>
      <c r="H24" s="37"/>
    </row>
    <row r="25" spans="1:8">
      <c r="A25" s="184" t="s">
        <v>7</v>
      </c>
      <c r="B25" s="187" t="s">
        <v>19</v>
      </c>
      <c r="C25" s="186" t="s">
        <v>23</v>
      </c>
      <c r="D25" s="36"/>
      <c r="E25" s="30"/>
      <c r="F25" s="26"/>
      <c r="H25" s="37"/>
    </row>
    <row r="26" spans="1:8">
      <c r="A26" s="184"/>
      <c r="B26" s="187"/>
      <c r="C26" s="186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84"/>
      <c r="B29" s="188"/>
      <c r="C29" s="188"/>
      <c r="D29" s="6"/>
      <c r="E29" s="32"/>
      <c r="F29" s="6"/>
    </row>
    <row r="30" spans="1:8">
      <c r="A30" s="250" t="s">
        <v>9</v>
      </c>
      <c r="B30" s="248" t="s">
        <v>20</v>
      </c>
      <c r="C30" s="186" t="s">
        <v>23</v>
      </c>
      <c r="D30" s="234">
        <v>624200.06999999995</v>
      </c>
      <c r="E30" s="33"/>
      <c r="F30" s="5"/>
    </row>
    <row r="31" spans="1:8">
      <c r="A31" s="251"/>
      <c r="B31" s="249"/>
      <c r="C31" s="186" t="s">
        <v>24</v>
      </c>
      <c r="D31" s="16"/>
      <c r="E31" s="89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84"/>
      <c r="B34" s="188"/>
      <c r="C34" s="188"/>
      <c r="D34" s="6"/>
      <c r="E34" s="32"/>
      <c r="F34" s="6"/>
    </row>
    <row r="35" spans="1:6">
      <c r="A35" s="246" t="s">
        <v>10</v>
      </c>
      <c r="B35" s="245" t="s">
        <v>21</v>
      </c>
      <c r="C35" s="186" t="s">
        <v>23</v>
      </c>
      <c r="D35" s="30">
        <v>66530</v>
      </c>
      <c r="E35" s="33"/>
      <c r="F35" s="5"/>
    </row>
    <row r="36" spans="1:6">
      <c r="A36" s="246"/>
      <c r="B36" s="245"/>
      <c r="C36" s="186" t="s">
        <v>24</v>
      </c>
      <c r="D36" s="16"/>
      <c r="E36" s="89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84"/>
      <c r="B39" s="188"/>
      <c r="C39" s="188"/>
      <c r="D39" s="6"/>
      <c r="E39" s="32"/>
      <c r="F39" s="6"/>
    </row>
    <row r="40" spans="1:6">
      <c r="A40" s="246" t="s">
        <v>11</v>
      </c>
      <c r="B40" s="247" t="s">
        <v>12</v>
      </c>
      <c r="C40" s="188" t="s">
        <v>26</v>
      </c>
      <c r="D40" s="5"/>
      <c r="E40" s="33"/>
      <c r="F40" s="5"/>
    </row>
    <row r="41" spans="1:6">
      <c r="A41" s="246"/>
      <c r="B41" s="247"/>
      <c r="C41" s="188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84"/>
      <c r="B44" s="188"/>
      <c r="C44" s="188"/>
      <c r="D44" s="6"/>
      <c r="E44" s="32"/>
      <c r="F44" s="6"/>
    </row>
    <row r="45" spans="1:6">
      <c r="A45" s="246" t="s">
        <v>13</v>
      </c>
      <c r="B45" s="245" t="s">
        <v>22</v>
      </c>
      <c r="C45" s="186" t="s">
        <v>26</v>
      </c>
      <c r="D45" s="29"/>
      <c r="E45" s="33"/>
      <c r="F45" s="5"/>
    </row>
    <row r="46" spans="1:6">
      <c r="A46" s="246"/>
      <c r="B46" s="245"/>
      <c r="C46" s="186" t="s">
        <v>27</v>
      </c>
      <c r="D46" s="16"/>
      <c r="E46" s="89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84"/>
      <c r="B49" s="188"/>
      <c r="C49" s="188"/>
      <c r="D49" s="6"/>
      <c r="E49" s="32"/>
      <c r="F49" s="6"/>
    </row>
    <row r="50" spans="1:6">
      <c r="A50" s="246" t="s">
        <v>14</v>
      </c>
      <c r="B50" s="245" t="s">
        <v>15</v>
      </c>
      <c r="C50" s="186" t="s">
        <v>23</v>
      </c>
      <c r="D50" s="5"/>
      <c r="E50" s="33"/>
      <c r="F50" s="5"/>
    </row>
    <row r="51" spans="1:6">
      <c r="A51" s="246"/>
      <c r="B51" s="245"/>
      <c r="C51" s="186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690730.07</v>
      </c>
      <c r="E54" s="32">
        <f>E6+E11+E16+E21+E26+E31+E36+E41+E46+E51</f>
        <v>0</v>
      </c>
      <c r="F54" s="6"/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 2009</oddHeader>
    <oddFooter>&amp;L&amp;F&amp;R&amp;A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9">
    <tabColor rgb="FF00FF99"/>
    <pageSetUpPr fitToPage="1"/>
  </sheetPr>
  <dimension ref="A1:H57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0" activeCellId="1" sqref="D25 D30"/>
    </sheetView>
  </sheetViews>
  <sheetFormatPr defaultColWidth="8.85546875" defaultRowHeight="12.75"/>
  <cols>
    <col min="1" max="1" width="3.7109375" style="3" bestFit="1" customWidth="1"/>
    <col min="2" max="2" width="24.28515625" style="3" bestFit="1" customWidth="1"/>
    <col min="3" max="3" width="30.42578125" style="3" bestFit="1" customWidth="1"/>
    <col min="4" max="4" width="14.8554687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25.5">
      <c r="A2" s="4"/>
      <c r="B2" s="55" t="s">
        <v>36</v>
      </c>
      <c r="C2" t="s">
        <v>37</v>
      </c>
      <c r="D2" s="252" t="s">
        <v>56</v>
      </c>
      <c r="E2" s="252"/>
      <c r="F2" s="42">
        <v>2016</v>
      </c>
    </row>
    <row r="3" spans="1:6">
      <c r="A3" s="4"/>
      <c r="B3" s="56"/>
      <c r="C3" s="127" t="s">
        <v>211</v>
      </c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131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</row>
    <row r="25" spans="1:8">
      <c r="A25" s="1" t="s">
        <v>7</v>
      </c>
      <c r="B25" s="7" t="s">
        <v>19</v>
      </c>
      <c r="C25" s="23" t="s">
        <v>23</v>
      </c>
      <c r="D25" s="234">
        <f>18555.92+1123042.58</f>
        <v>1141598.5</v>
      </c>
      <c r="E25" s="30"/>
      <c r="F25" s="26"/>
    </row>
    <row r="26" spans="1:8">
      <c r="A26" s="1"/>
      <c r="B26" s="7"/>
      <c r="C26" s="23" t="s">
        <v>24</v>
      </c>
      <c r="D26" s="16"/>
      <c r="E26" s="89">
        <f>737074.06+13784.33</f>
        <v>750858.39</v>
      </c>
      <c r="F26" s="16"/>
      <c r="H26" s="38"/>
    </row>
    <row r="27" spans="1:8">
      <c r="A27" s="14"/>
      <c r="B27" s="17"/>
      <c r="C27" s="17"/>
      <c r="D27" s="16"/>
      <c r="E27" s="27"/>
      <c r="F27" s="16"/>
    </row>
    <row r="28" spans="1:8">
      <c r="A28" s="12"/>
      <c r="B28" s="10"/>
      <c r="C28" s="10"/>
      <c r="D28" s="8"/>
      <c r="E28" s="34"/>
      <c r="F28" s="8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236">
        <f>25018172.18+1154668.58-1141598.5</f>
        <v>25031242.259999998</v>
      </c>
      <c r="E30" s="33"/>
      <c r="F30" s="5"/>
    </row>
    <row r="31" spans="1:8">
      <c r="A31" s="251"/>
      <c r="B31" s="249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5"/>
      <c r="E35" s="33"/>
      <c r="F35" s="5"/>
    </row>
    <row r="36" spans="1:6">
      <c r="A36" s="246"/>
      <c r="B36" s="245"/>
      <c r="C36" s="23" t="s">
        <v>24</v>
      </c>
      <c r="D36" s="16"/>
      <c r="E36" s="47">
        <v>85690.59</v>
      </c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26172840.759999998</v>
      </c>
      <c r="E54" s="32">
        <f>E6+E11+E16+E21+E26+E31+E36+E41+E46+E51</f>
        <v>836548.98</v>
      </c>
      <c r="F54" s="6"/>
    </row>
    <row r="57" spans="1:6">
      <c r="D57" s="31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15:B16"/>
    <mergeCell ref="A15:A16"/>
    <mergeCell ref="B20:B21"/>
    <mergeCell ref="A20:A21"/>
    <mergeCell ref="B30:B31"/>
    <mergeCell ref="A30:A31"/>
    <mergeCell ref="D1:E1"/>
    <mergeCell ref="D2:E2"/>
    <mergeCell ref="A5:A6"/>
    <mergeCell ref="B5:B6"/>
    <mergeCell ref="A10:A11"/>
    <mergeCell ref="B10:B1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</oddHeader>
    <oddFooter>&amp;L&amp;F&amp;R&amp;A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7">
    <tabColor rgb="FF00FF99"/>
    <pageSetUpPr fitToPage="1"/>
  </sheetPr>
  <dimension ref="A1:H54"/>
  <sheetViews>
    <sheetView showGridLines="0" workbookViewId="0">
      <selection activeCell="D30" activeCellId="1" sqref="D25 D30"/>
    </sheetView>
  </sheetViews>
  <sheetFormatPr defaultColWidth="8.85546875" defaultRowHeight="12.75"/>
  <cols>
    <col min="1" max="1" width="3.7109375" style="3" bestFit="1" customWidth="1"/>
    <col min="2" max="2" width="22" style="3" bestFit="1" customWidth="1"/>
    <col min="3" max="3" width="34.5703125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>
      <c r="A2" s="4"/>
      <c r="B2" s="126" t="s">
        <v>212</v>
      </c>
      <c r="C2" s="129" t="s">
        <v>214</v>
      </c>
      <c r="D2" s="252" t="s">
        <v>56</v>
      </c>
      <c r="E2" s="252"/>
      <c r="F2" s="5">
        <v>2016</v>
      </c>
    </row>
    <row r="3" spans="1:6">
      <c r="A3" s="4"/>
      <c r="B3" s="66" t="s">
        <v>213</v>
      </c>
      <c r="C3" s="129" t="s">
        <v>215</v>
      </c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234">
        <v>94.5</v>
      </c>
      <c r="E25" s="30"/>
      <c r="F25" s="26"/>
      <c r="H25" s="37"/>
    </row>
    <row r="26" spans="1:8">
      <c r="A26" s="1"/>
      <c r="B26" s="7"/>
      <c r="C26" s="23" t="s">
        <v>24</v>
      </c>
      <c r="D26" s="16"/>
      <c r="E26" s="89">
        <v>764.88</v>
      </c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237">
        <f>3984155.16+162606.51-94.5</f>
        <v>4146667.17</v>
      </c>
      <c r="E30" s="33"/>
      <c r="F30" s="5"/>
    </row>
    <row r="31" spans="1:8">
      <c r="A31" s="251"/>
      <c r="B31" s="249"/>
      <c r="C31" s="23" t="s">
        <v>24</v>
      </c>
      <c r="D31" s="16"/>
      <c r="E31" s="47">
        <v>16781838.440000001</v>
      </c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46"/>
      <c r="E35" s="46"/>
      <c r="F35" s="5"/>
    </row>
    <row r="36" spans="1:6">
      <c r="A36" s="246"/>
      <c r="B36" s="245"/>
      <c r="C36" s="23" t="s">
        <v>24</v>
      </c>
      <c r="D36" s="43"/>
      <c r="E36" s="46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4146761.67</v>
      </c>
      <c r="E54" s="32">
        <f>E6+E11+E16+E21+E26+E31+E36+E41+E46+E51</f>
        <v>16782603.32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15:B16"/>
    <mergeCell ref="A15:A16"/>
    <mergeCell ref="B20:B21"/>
    <mergeCell ref="A20:A21"/>
    <mergeCell ref="B30:B31"/>
    <mergeCell ref="A30:A31"/>
    <mergeCell ref="D1:E1"/>
    <mergeCell ref="D2:E2"/>
    <mergeCell ref="A5:A6"/>
    <mergeCell ref="B5:B6"/>
    <mergeCell ref="A10:A11"/>
    <mergeCell ref="B10:B1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25">
    <tabColor rgb="FF00FF99"/>
    <pageSetUpPr fitToPage="1"/>
  </sheetPr>
  <dimension ref="A1:H54"/>
  <sheetViews>
    <sheetView showGridLines="0" zoomScale="90" zoomScaleNormal="90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D30" activeCellId="1" sqref="D25:D26 D30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27.85546875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52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25.5">
      <c r="A2" s="4"/>
      <c r="B2" s="126" t="s">
        <v>192</v>
      </c>
      <c r="C2" s="129" t="s">
        <v>152</v>
      </c>
      <c r="D2" s="252" t="s">
        <v>58</v>
      </c>
      <c r="E2" s="252"/>
      <c r="F2" s="153">
        <v>2016</v>
      </c>
    </row>
    <row r="3" spans="1:6">
      <c r="A3" s="4"/>
      <c r="B3" s="56"/>
      <c r="C3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154" t="s">
        <v>23</v>
      </c>
      <c r="D5" s="5"/>
      <c r="E5" s="33"/>
      <c r="F5" s="5"/>
    </row>
    <row r="6" spans="1:6">
      <c r="A6" s="246"/>
      <c r="B6" s="245"/>
      <c r="C6" s="154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154" t="s">
        <v>23</v>
      </c>
      <c r="D10" s="5"/>
      <c r="E10" s="33"/>
      <c r="F10" s="5"/>
    </row>
    <row r="11" spans="1:6">
      <c r="A11" s="246"/>
      <c r="B11" s="245"/>
      <c r="C11" s="154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154" t="s">
        <v>23</v>
      </c>
      <c r="D15" s="26"/>
      <c r="E15" s="30"/>
      <c r="F15" s="26"/>
    </row>
    <row r="16" spans="1:6">
      <c r="A16" s="251"/>
      <c r="B16" s="249"/>
      <c r="C16" s="154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56" t="s">
        <v>25</v>
      </c>
      <c r="D20" s="26"/>
      <c r="E20" s="30"/>
      <c r="F20" s="26"/>
    </row>
    <row r="21" spans="1:8">
      <c r="A21" s="251"/>
      <c r="B21" s="254"/>
      <c r="C21" s="156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52"/>
      <c r="B24" s="156"/>
      <c r="C24" s="156"/>
      <c r="D24" s="6"/>
      <c r="E24" s="32"/>
      <c r="F24" s="6"/>
      <c r="H24" s="37"/>
    </row>
    <row r="25" spans="1:8">
      <c r="A25" s="152" t="s">
        <v>7</v>
      </c>
      <c r="B25" s="155" t="s">
        <v>19</v>
      </c>
      <c r="C25" s="154" t="s">
        <v>23</v>
      </c>
      <c r="D25" s="234">
        <v>339.61</v>
      </c>
      <c r="E25" s="30"/>
      <c r="F25" s="26"/>
      <c r="H25" s="37"/>
    </row>
    <row r="26" spans="1:8">
      <c r="A26" s="152"/>
      <c r="B26" s="155"/>
      <c r="C26" s="154" t="s">
        <v>24</v>
      </c>
      <c r="D26" s="238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52"/>
      <c r="B29" s="156"/>
      <c r="C29" s="156"/>
      <c r="D29" s="6"/>
      <c r="E29" s="32"/>
      <c r="F29" s="6"/>
    </row>
    <row r="30" spans="1:8">
      <c r="A30" s="250" t="s">
        <v>9</v>
      </c>
      <c r="B30" s="248" t="s">
        <v>20</v>
      </c>
      <c r="C30" s="154" t="s">
        <v>23</v>
      </c>
      <c r="D30" s="234">
        <f>7739896.1-339.61</f>
        <v>7739556.4899999993</v>
      </c>
      <c r="E30" s="33"/>
      <c r="F30" s="5"/>
    </row>
    <row r="31" spans="1:8">
      <c r="A31" s="251"/>
      <c r="B31" s="249"/>
      <c r="C31" s="154" t="s">
        <v>24</v>
      </c>
      <c r="D31" s="16"/>
      <c r="E31" s="2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52"/>
      <c r="B34" s="156"/>
      <c r="C34" s="156"/>
      <c r="D34" s="6"/>
      <c r="E34" s="32"/>
      <c r="F34" s="6"/>
    </row>
    <row r="35" spans="1:6">
      <c r="A35" s="246" t="s">
        <v>10</v>
      </c>
      <c r="B35" s="245" t="s">
        <v>21</v>
      </c>
      <c r="C35" s="154" t="s">
        <v>23</v>
      </c>
      <c r="D35" s="5"/>
      <c r="E35" s="33"/>
      <c r="F35" s="5"/>
    </row>
    <row r="36" spans="1:6">
      <c r="A36" s="246"/>
      <c r="B36" s="245"/>
      <c r="C36" s="154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52"/>
      <c r="B39" s="156"/>
      <c r="C39" s="156"/>
      <c r="D39" s="6"/>
      <c r="E39" s="32"/>
      <c r="F39" s="6"/>
    </row>
    <row r="40" spans="1:6">
      <c r="A40" s="246" t="s">
        <v>11</v>
      </c>
      <c r="B40" s="247" t="s">
        <v>12</v>
      </c>
      <c r="C40" s="156" t="s">
        <v>26</v>
      </c>
      <c r="D40" s="5"/>
      <c r="E40" s="33"/>
      <c r="F40" s="5"/>
    </row>
    <row r="41" spans="1:6">
      <c r="A41" s="246"/>
      <c r="B41" s="247"/>
      <c r="C41" s="156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52"/>
      <c r="B44" s="156"/>
      <c r="C44" s="156"/>
      <c r="D44" s="6"/>
      <c r="E44" s="32"/>
      <c r="F44" s="6"/>
    </row>
    <row r="45" spans="1:6">
      <c r="A45" s="246" t="s">
        <v>13</v>
      </c>
      <c r="B45" s="245" t="s">
        <v>22</v>
      </c>
      <c r="C45" s="154" t="s">
        <v>26</v>
      </c>
      <c r="D45" s="29"/>
      <c r="E45" s="33"/>
      <c r="F45" s="5"/>
    </row>
    <row r="46" spans="1:6">
      <c r="A46" s="246"/>
      <c r="B46" s="245"/>
      <c r="C46" s="154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52"/>
      <c r="B49" s="156"/>
      <c r="C49" s="156"/>
      <c r="D49" s="6"/>
      <c r="E49" s="32"/>
      <c r="F49" s="6"/>
    </row>
    <row r="50" spans="1:6">
      <c r="A50" s="246" t="s">
        <v>14</v>
      </c>
      <c r="B50" s="245" t="s">
        <v>15</v>
      </c>
      <c r="C50" s="154" t="s">
        <v>23</v>
      </c>
      <c r="D50" s="5"/>
      <c r="E50" s="33"/>
      <c r="F50" s="5"/>
    </row>
    <row r="51" spans="1:6">
      <c r="A51" s="246"/>
      <c r="B51" s="245"/>
      <c r="C51" s="154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7739896.0999999996</v>
      </c>
      <c r="E54" s="32">
        <f>E6+E11+E16+E21+E26+E31+E36+E41+E46+E51</f>
        <v>0</v>
      </c>
      <c r="F54" s="6"/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1">
    <tabColor rgb="FF00FF99"/>
    <pageSetUpPr fitToPage="1"/>
  </sheetPr>
  <dimension ref="A1:H54"/>
  <sheetViews>
    <sheetView showGridLines="0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5.7109375" style="3" bestFit="1" customWidth="1"/>
    <col min="3" max="3" width="23.42578125" style="3" bestFit="1" customWidth="1"/>
    <col min="4" max="4" width="13.42578125" style="3" bestFit="1" customWidth="1"/>
    <col min="5" max="5" width="13.42578125" style="31" bestFit="1" customWidth="1"/>
    <col min="6" max="6" width="14.8554687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>
      <c r="A2" s="4"/>
      <c r="B2" s="57" t="s">
        <v>38</v>
      </c>
      <c r="C2" s="39" t="s">
        <v>187</v>
      </c>
      <c r="D2" s="252" t="s">
        <v>57</v>
      </c>
      <c r="E2" s="252"/>
      <c r="F2" s="42">
        <v>2015</v>
      </c>
    </row>
    <row r="3" spans="1:6">
      <c r="A3" s="4"/>
      <c r="B3" s="56" t="s">
        <v>185</v>
      </c>
      <c r="C3" s="39" t="s">
        <v>186</v>
      </c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4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236">
        <v>5419846.3700000001</v>
      </c>
      <c r="E30" s="33"/>
      <c r="F30" s="5"/>
    </row>
    <row r="31" spans="1:8">
      <c r="A31" s="251"/>
      <c r="B31" s="249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5"/>
      <c r="E35" s="33"/>
      <c r="F35" s="5"/>
    </row>
    <row r="36" spans="1:6">
      <c r="A36" s="246"/>
      <c r="B36" s="245"/>
      <c r="C36" s="23" t="s">
        <v>24</v>
      </c>
      <c r="D36" s="16"/>
      <c r="E36" s="89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5419846.3700000001</v>
      </c>
      <c r="E54" s="32">
        <f>E6+E11+E16+E21+E26+E31+E36+E41+E46+E51</f>
        <v>0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15:B16"/>
    <mergeCell ref="A15:A16"/>
    <mergeCell ref="B20:B21"/>
    <mergeCell ref="A20:A21"/>
    <mergeCell ref="B30:B31"/>
    <mergeCell ref="A30:A31"/>
    <mergeCell ref="D1:E1"/>
    <mergeCell ref="D2:E2"/>
    <mergeCell ref="A5:A6"/>
    <mergeCell ref="B5:B6"/>
    <mergeCell ref="A10:A11"/>
    <mergeCell ref="B10:B1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2">
    <tabColor rgb="FF00FF99"/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0" activeCellId="1" sqref="D25 D30"/>
    </sheetView>
  </sheetViews>
  <sheetFormatPr defaultColWidth="8.85546875" defaultRowHeight="12.75"/>
  <cols>
    <col min="1" max="1" width="3.7109375" style="3" bestFit="1" customWidth="1"/>
    <col min="2" max="2" width="23.7109375" style="3" bestFit="1" customWidth="1"/>
    <col min="3" max="3" width="38" style="3" bestFit="1" customWidth="1"/>
    <col min="4" max="4" width="14.8554687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25.5">
      <c r="A2" s="4"/>
      <c r="B2" s="57" t="s">
        <v>39</v>
      </c>
      <c r="C2" s="59" t="s">
        <v>194</v>
      </c>
      <c r="D2" s="252" t="s">
        <v>54</v>
      </c>
      <c r="E2" s="252"/>
      <c r="F2" s="42">
        <v>2016</v>
      </c>
    </row>
    <row r="3" spans="1:6">
      <c r="A3" s="4"/>
      <c r="B3" s="56"/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234">
        <v>24137.5</v>
      </c>
      <c r="E25" s="30"/>
      <c r="F25" s="26"/>
      <c r="H25" s="37"/>
    </row>
    <row r="26" spans="1:8">
      <c r="A26" s="1"/>
      <c r="B26" s="7"/>
      <c r="C26" s="23" t="s">
        <v>24</v>
      </c>
      <c r="D26" s="89"/>
      <c r="E26" s="89">
        <v>39639.96</v>
      </c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234">
        <f>47314559.4+125518.49-24137.5</f>
        <v>47415940.390000001</v>
      </c>
      <c r="E30" s="33"/>
      <c r="F30" s="5"/>
    </row>
    <row r="31" spans="1:8">
      <c r="A31" s="251"/>
      <c r="B31" s="249"/>
      <c r="C31" s="23" t="s">
        <v>24</v>
      </c>
      <c r="D31" s="27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102" t="s">
        <v>23</v>
      </c>
      <c r="D35" s="33"/>
      <c r="E35" s="33"/>
      <c r="F35" s="5"/>
    </row>
    <row r="36" spans="1:6">
      <c r="A36" s="246"/>
      <c r="B36" s="245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47440077.890000001</v>
      </c>
      <c r="E54" s="32">
        <f>E6+E11+E16+E21+E26+E31+E36+E41+E46+E51</f>
        <v>39639.96</v>
      </c>
      <c r="F54" s="6"/>
    </row>
  </sheetData>
  <mergeCells count="20">
    <mergeCell ref="D1:E1"/>
    <mergeCell ref="D2:E2"/>
    <mergeCell ref="A5:A6"/>
    <mergeCell ref="B5:B6"/>
    <mergeCell ref="B20:B21"/>
    <mergeCell ref="A20:A21"/>
    <mergeCell ref="B30:B31"/>
    <mergeCell ref="A30:A31"/>
    <mergeCell ref="A10:A11"/>
    <mergeCell ref="B10:B11"/>
    <mergeCell ref="B15:B16"/>
    <mergeCell ref="A15:A16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>
    <tabColor rgb="FF00FF99"/>
    <pageSetUpPr fitToPage="1"/>
  </sheetPr>
  <dimension ref="A1:H54"/>
  <sheetViews>
    <sheetView showGridLines="0" workbookViewId="0">
      <selection activeCell="E30" sqref="E30"/>
    </sheetView>
  </sheetViews>
  <sheetFormatPr defaultColWidth="8.85546875" defaultRowHeight="12.75"/>
  <cols>
    <col min="1" max="1" width="3.7109375" style="3" bestFit="1" customWidth="1"/>
    <col min="2" max="2" width="26.42578125" style="3" bestFit="1" customWidth="1"/>
    <col min="3" max="3" width="3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>
      <c r="A2" s="4"/>
      <c r="B2" s="41" t="s">
        <v>42</v>
      </c>
      <c r="C2" s="129" t="s">
        <v>218</v>
      </c>
      <c r="D2" s="252" t="s">
        <v>59</v>
      </c>
      <c r="E2" s="252"/>
      <c r="F2" s="42">
        <v>2016</v>
      </c>
    </row>
    <row r="3" spans="1:6">
      <c r="A3" s="4"/>
      <c r="B3" s="41"/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>
        <v>130.19999999999999</v>
      </c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33">
        <f>15216272.69-130.2</f>
        <v>15216142.49</v>
      </c>
      <c r="E30" s="33"/>
      <c r="F30" s="5"/>
    </row>
    <row r="31" spans="1:8">
      <c r="A31" s="251"/>
      <c r="B31" s="249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33"/>
      <c r="E35" s="33"/>
      <c r="F35" s="5"/>
    </row>
    <row r="36" spans="1:6">
      <c r="A36" s="246"/>
      <c r="B36" s="245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15216272.689999999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B20:B21"/>
    <mergeCell ref="A20:A21"/>
    <mergeCell ref="B30:B31"/>
    <mergeCell ref="A30:A31"/>
    <mergeCell ref="A10:A11"/>
    <mergeCell ref="B10:B11"/>
    <mergeCell ref="B15:B16"/>
    <mergeCell ref="A15:A16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>
    <oddHeader>&amp;LWHIRLPOOL SLOVAKIA spol. s r.o.&amp;RDzP</oddHeader>
    <oddFooter>&amp;L&amp;F&amp;R&amp;A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4"/>
  <dimension ref="A1:H234"/>
  <sheetViews>
    <sheetView showGridLines="0" topLeftCell="A136" workbookViewId="0">
      <selection activeCell="A236" sqref="A236:XFD253"/>
    </sheetView>
  </sheetViews>
  <sheetFormatPr defaultColWidth="8.85546875" defaultRowHeight="12.75"/>
  <cols>
    <col min="1" max="1" width="3.7109375" style="3" bestFit="1" customWidth="1"/>
    <col min="2" max="2" width="33.42578125" style="3" bestFit="1" customWidth="1"/>
    <col min="3" max="3" width="34.5703125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/>
    <col min="8" max="8" width="26.85546875" style="3" bestFit="1" customWidth="1"/>
    <col min="9" max="16384" width="8.85546875" style="3"/>
  </cols>
  <sheetData>
    <row r="1" spans="1:7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  <c r="G1" s="104"/>
    </row>
    <row r="2" spans="1:7">
      <c r="A2" s="4"/>
      <c r="B2" s="126" t="s">
        <v>227</v>
      </c>
      <c r="C2" s="64"/>
      <c r="D2" s="277" t="s">
        <v>135</v>
      </c>
      <c r="E2" s="278"/>
      <c r="F2" s="42">
        <v>2016</v>
      </c>
      <c r="G2" s="104"/>
    </row>
    <row r="3" spans="1:7">
      <c r="A3" s="4"/>
      <c r="B3" s="56"/>
      <c r="C3" s="129" t="s">
        <v>234</v>
      </c>
      <c r="D3" s="53" t="s">
        <v>30</v>
      </c>
      <c r="E3" s="53" t="s">
        <v>31</v>
      </c>
      <c r="F3" s="53" t="s">
        <v>32</v>
      </c>
      <c r="G3" s="104"/>
    </row>
    <row r="4" spans="1:7" ht="26.25" thickBot="1">
      <c r="A4" s="168"/>
      <c r="B4" s="168"/>
      <c r="C4" s="168"/>
      <c r="D4" s="169" t="s">
        <v>108</v>
      </c>
      <c r="E4" s="170" t="s">
        <v>109</v>
      </c>
      <c r="F4" s="171" t="s">
        <v>47</v>
      </c>
      <c r="G4" s="104"/>
    </row>
    <row r="5" spans="1:7">
      <c r="A5" s="273" t="s">
        <v>7</v>
      </c>
      <c r="B5" s="275" t="s">
        <v>156</v>
      </c>
      <c r="C5" s="179" t="s">
        <v>23</v>
      </c>
      <c r="D5" s="233">
        <v>875.2</v>
      </c>
      <c r="E5" s="174"/>
      <c r="F5" s="175"/>
      <c r="G5" s="104"/>
    </row>
    <row r="6" spans="1:7" ht="13.5" thickBot="1">
      <c r="A6" s="274"/>
      <c r="B6" s="276"/>
      <c r="C6" s="162" t="s">
        <v>24</v>
      </c>
      <c r="D6" s="176"/>
      <c r="E6" s="178">
        <v>210.53</v>
      </c>
      <c r="F6" s="177"/>
      <c r="G6" s="104"/>
    </row>
    <row r="7" spans="1:7">
      <c r="A7" s="251" t="s">
        <v>9</v>
      </c>
      <c r="B7" s="249" t="s">
        <v>64</v>
      </c>
      <c r="C7" s="161" t="s">
        <v>23</v>
      </c>
      <c r="D7" s="172">
        <f>14840913.78-875.2</f>
        <v>14840038.58</v>
      </c>
      <c r="E7" s="172"/>
      <c r="F7" s="173"/>
      <c r="G7" s="104"/>
    </row>
    <row r="8" spans="1:7" ht="13.5" thickBot="1">
      <c r="A8" s="250"/>
      <c r="B8" s="248"/>
      <c r="C8" s="110" t="s">
        <v>24</v>
      </c>
      <c r="D8" s="115"/>
      <c r="E8" s="116"/>
      <c r="F8" s="115"/>
      <c r="G8" s="104"/>
    </row>
    <row r="9" spans="1:7" ht="13.5" thickBot="1">
      <c r="A9" s="117" t="s">
        <v>10</v>
      </c>
      <c r="B9" s="97" t="s">
        <v>21</v>
      </c>
      <c r="C9" s="97" t="s">
        <v>23</v>
      </c>
      <c r="D9" s="99"/>
      <c r="E9" s="99"/>
      <c r="F9" s="118"/>
      <c r="G9" s="104"/>
    </row>
    <row r="10" spans="1:7">
      <c r="A10" s="279" t="s">
        <v>14</v>
      </c>
      <c r="B10" s="280" t="s">
        <v>15</v>
      </c>
      <c r="C10" s="179" t="s">
        <v>23</v>
      </c>
      <c r="D10" s="230"/>
      <c r="E10" s="230"/>
      <c r="F10" s="231"/>
      <c r="G10" s="104"/>
    </row>
    <row r="11" spans="1:7" ht="13.5" thickBot="1">
      <c r="A11" s="258"/>
      <c r="B11" s="256"/>
      <c r="C11" s="227" t="s">
        <v>24</v>
      </c>
      <c r="D11" s="74"/>
      <c r="E11" s="232">
        <f>96000-2300</f>
        <v>93700</v>
      </c>
      <c r="F11" s="182"/>
      <c r="G11" s="104"/>
    </row>
    <row r="12" spans="1:7">
      <c r="A12" s="68"/>
      <c r="B12" s="69"/>
      <c r="C12" s="70"/>
      <c r="D12" s="71"/>
      <c r="E12" s="72"/>
      <c r="F12" s="71"/>
      <c r="G12" s="104"/>
    </row>
    <row r="13" spans="1:7">
      <c r="A13" s="76"/>
      <c r="B13" s="77"/>
      <c r="C13" s="78"/>
      <c r="D13" s="79"/>
      <c r="E13" s="80"/>
      <c r="F13" s="79"/>
      <c r="G13" s="104"/>
    </row>
    <row r="14" spans="1:7">
      <c r="A14" s="62"/>
      <c r="B14" s="67" t="s">
        <v>209</v>
      </c>
      <c r="C14" s="64" t="s">
        <v>208</v>
      </c>
      <c r="D14" s="266" t="s">
        <v>68</v>
      </c>
      <c r="E14" s="266"/>
      <c r="F14" s="44">
        <v>2016</v>
      </c>
      <c r="G14" s="104"/>
    </row>
    <row r="15" spans="1:7">
      <c r="A15" s="4"/>
      <c r="B15" s="56"/>
      <c r="C15" s="39"/>
      <c r="D15" s="53" t="s">
        <v>30</v>
      </c>
      <c r="E15" s="53" t="s">
        <v>31</v>
      </c>
      <c r="F15" s="53" t="s">
        <v>32</v>
      </c>
      <c r="G15" s="104"/>
    </row>
    <row r="16" spans="1:7" ht="25.5">
      <c r="A16" s="4"/>
      <c r="B16" s="4"/>
      <c r="C16" s="4"/>
      <c r="D16" s="51" t="s">
        <v>108</v>
      </c>
      <c r="E16" s="54" t="s">
        <v>109</v>
      </c>
      <c r="F16" s="6" t="s">
        <v>47</v>
      </c>
      <c r="G16" s="104"/>
    </row>
    <row r="17" spans="1:7">
      <c r="A17" s="246" t="s">
        <v>9</v>
      </c>
      <c r="B17" s="245" t="s">
        <v>64</v>
      </c>
      <c r="C17" s="23" t="s">
        <v>23</v>
      </c>
      <c r="D17" s="33">
        <f>2226856.51+1626012.98+51505.78</f>
        <v>3904375.2699999996</v>
      </c>
      <c r="E17" s="33"/>
      <c r="F17" s="5"/>
      <c r="G17" s="104"/>
    </row>
    <row r="18" spans="1:7" ht="13.5" thickBot="1">
      <c r="A18" s="255"/>
      <c r="B18" s="256"/>
      <c r="C18" s="73" t="s">
        <v>24</v>
      </c>
      <c r="D18" s="74"/>
      <c r="E18" s="75"/>
      <c r="F18" s="74"/>
      <c r="G18" s="104"/>
    </row>
    <row r="19" spans="1:7">
      <c r="A19" s="250" t="s">
        <v>10</v>
      </c>
      <c r="B19" s="259" t="s">
        <v>21</v>
      </c>
      <c r="C19" s="166" t="s">
        <v>23</v>
      </c>
      <c r="D19" s="34"/>
      <c r="E19" s="34"/>
      <c r="F19" s="8"/>
    </row>
    <row r="20" spans="1:7">
      <c r="A20" s="251"/>
      <c r="B20" s="260"/>
      <c r="C20" s="166" t="s">
        <v>24</v>
      </c>
      <c r="D20" s="8"/>
      <c r="E20" s="34"/>
      <c r="F20" s="8"/>
    </row>
    <row r="21" spans="1:7">
      <c r="A21" s="68"/>
      <c r="B21" s="70"/>
      <c r="C21" s="70"/>
      <c r="D21" s="81"/>
      <c r="E21" s="82"/>
      <c r="F21" s="81"/>
      <c r="G21" s="104"/>
    </row>
    <row r="22" spans="1:7">
      <c r="A22" s="76"/>
      <c r="B22" s="77"/>
      <c r="C22" s="77"/>
      <c r="D22" s="79"/>
      <c r="E22" s="80"/>
      <c r="F22" s="79"/>
      <c r="G22" s="104"/>
    </row>
    <row r="23" spans="1:7">
      <c r="A23" s="62"/>
      <c r="B23" s="63" t="s">
        <v>69</v>
      </c>
      <c r="C23" s="64" t="s">
        <v>196</v>
      </c>
      <c r="D23" s="266" t="s">
        <v>70</v>
      </c>
      <c r="E23" s="266"/>
      <c r="F23" s="44">
        <v>2016</v>
      </c>
      <c r="G23" s="104"/>
    </row>
    <row r="24" spans="1:7">
      <c r="A24" s="4"/>
      <c r="B24" s="56"/>
      <c r="C24" s="64" t="s">
        <v>195</v>
      </c>
      <c r="D24" s="53" t="s">
        <v>30</v>
      </c>
      <c r="E24" s="53" t="s">
        <v>31</v>
      </c>
      <c r="F24" s="53" t="s">
        <v>32</v>
      </c>
      <c r="G24" s="104"/>
    </row>
    <row r="25" spans="1:7" ht="25.5">
      <c r="A25" s="4"/>
      <c r="B25" s="4"/>
      <c r="C25" s="4"/>
      <c r="D25" s="51" t="s">
        <v>108</v>
      </c>
      <c r="E25" s="54" t="s">
        <v>109</v>
      </c>
      <c r="F25" s="6" t="s">
        <v>47</v>
      </c>
      <c r="G25" s="104"/>
    </row>
    <row r="26" spans="1:7">
      <c r="A26" s="271" t="s">
        <v>9</v>
      </c>
      <c r="B26" s="245" t="s">
        <v>64</v>
      </c>
      <c r="C26" s="94" t="s">
        <v>23</v>
      </c>
      <c r="D26" s="33">
        <f>1791771.3+940388.44</f>
        <v>2732159.74</v>
      </c>
      <c r="E26" s="33"/>
      <c r="F26" s="98"/>
      <c r="G26" s="104"/>
    </row>
    <row r="27" spans="1:7" ht="13.5" thickBot="1">
      <c r="A27" s="272"/>
      <c r="B27" s="256"/>
      <c r="C27" s="100" t="s">
        <v>24</v>
      </c>
      <c r="D27" s="74"/>
      <c r="E27" s="75"/>
      <c r="F27" s="96"/>
      <c r="G27" s="104"/>
    </row>
    <row r="28" spans="1:7" ht="13.5" thickBot="1">
      <c r="A28" s="91"/>
      <c r="B28" s="97" t="s">
        <v>21</v>
      </c>
      <c r="C28" s="92" t="s">
        <v>23</v>
      </c>
      <c r="D28" s="99"/>
      <c r="E28" s="99"/>
      <c r="F28" s="93"/>
      <c r="G28" s="104"/>
    </row>
    <row r="29" spans="1:7">
      <c r="A29" s="68"/>
      <c r="B29" s="70"/>
      <c r="C29" s="70"/>
      <c r="D29" s="81"/>
      <c r="E29" s="82"/>
      <c r="F29" s="81"/>
      <c r="G29" s="104"/>
    </row>
    <row r="30" spans="1:7">
      <c r="A30" s="83"/>
      <c r="B30" s="77"/>
      <c r="C30" s="77"/>
      <c r="D30" s="79"/>
      <c r="E30" s="80"/>
      <c r="F30" s="79"/>
      <c r="G30" s="104"/>
    </row>
    <row r="31" spans="1:7" ht="14.25" customHeight="1">
      <c r="A31" s="62"/>
      <c r="B31" s="63" t="s">
        <v>180</v>
      </c>
      <c r="C31" s="65" t="s">
        <v>181</v>
      </c>
      <c r="D31" s="266" t="s">
        <v>71</v>
      </c>
      <c r="E31" s="266"/>
      <c r="F31" s="44">
        <v>2016</v>
      </c>
      <c r="G31" s="104"/>
    </row>
    <row r="32" spans="1:7" ht="15.75" customHeight="1">
      <c r="A32" s="4"/>
      <c r="B32" s="56"/>
      <c r="C32" s="65" t="s">
        <v>182</v>
      </c>
      <c r="D32" s="53" t="s">
        <v>30</v>
      </c>
      <c r="E32" s="53" t="s">
        <v>31</v>
      </c>
      <c r="F32" s="53" t="s">
        <v>32</v>
      </c>
      <c r="G32" s="104"/>
    </row>
    <row r="33" spans="1:8" ht="25.5">
      <c r="A33" s="4"/>
      <c r="B33" s="4"/>
      <c r="C33" s="4"/>
      <c r="D33" s="51" t="s">
        <v>108</v>
      </c>
      <c r="E33" s="54" t="s">
        <v>109</v>
      </c>
      <c r="F33" s="6" t="s">
        <v>47</v>
      </c>
      <c r="G33" s="104"/>
      <c r="H33" s="40"/>
    </row>
    <row r="34" spans="1:8">
      <c r="A34" s="246" t="s">
        <v>9</v>
      </c>
      <c r="B34" s="245" t="s">
        <v>64</v>
      </c>
      <c r="C34" s="23" t="s">
        <v>23</v>
      </c>
      <c r="D34" s="33">
        <v>2128967.2999999998</v>
      </c>
      <c r="E34" s="33"/>
      <c r="F34" s="5"/>
      <c r="G34" s="104"/>
    </row>
    <row r="35" spans="1:8" ht="15.75" customHeight="1" thickBot="1">
      <c r="A35" s="255"/>
      <c r="B35" s="256"/>
      <c r="C35" s="73" t="s">
        <v>24</v>
      </c>
      <c r="D35" s="74"/>
      <c r="E35" s="75"/>
      <c r="F35" s="74"/>
      <c r="G35" s="104"/>
    </row>
    <row r="36" spans="1:8" ht="15" customHeight="1" thickBot="1">
      <c r="A36" s="117" t="s">
        <v>10</v>
      </c>
      <c r="B36" s="97" t="s">
        <v>21</v>
      </c>
      <c r="C36" s="97"/>
      <c r="D36" s="99"/>
      <c r="E36" s="99"/>
      <c r="F36" s="118"/>
      <c r="G36" s="104"/>
    </row>
    <row r="37" spans="1:8">
      <c r="A37" s="68"/>
      <c r="B37" s="70"/>
      <c r="C37" s="70"/>
      <c r="D37" s="81"/>
      <c r="E37" s="82"/>
      <c r="F37" s="81"/>
      <c r="G37" s="104"/>
    </row>
    <row r="38" spans="1:8" ht="13.15" customHeight="1">
      <c r="A38" s="83"/>
      <c r="B38" s="77"/>
      <c r="C38" s="77"/>
      <c r="D38" s="79"/>
      <c r="E38" s="80"/>
      <c r="F38" s="79"/>
      <c r="G38" s="104"/>
    </row>
    <row r="39" spans="1:8" ht="15.75" customHeight="1">
      <c r="A39" s="62"/>
      <c r="B39" s="67" t="s">
        <v>73</v>
      </c>
      <c r="C39" s="65" t="s">
        <v>74</v>
      </c>
      <c r="D39" s="266" t="s">
        <v>72</v>
      </c>
      <c r="E39" s="266"/>
      <c r="F39" s="44">
        <v>2016</v>
      </c>
      <c r="G39" s="104"/>
    </row>
    <row r="40" spans="1:8" ht="16.5" customHeight="1">
      <c r="A40" s="4"/>
      <c r="B40" s="66"/>
      <c r="C40" s="65" t="s">
        <v>75</v>
      </c>
      <c r="D40" s="53" t="s">
        <v>30</v>
      </c>
      <c r="E40" s="53" t="s">
        <v>31</v>
      </c>
      <c r="F40" s="53" t="s">
        <v>32</v>
      </c>
      <c r="G40" s="104"/>
    </row>
    <row r="41" spans="1:8" ht="25.5">
      <c r="A41" s="4"/>
      <c r="B41" s="4"/>
      <c r="C41" s="4"/>
      <c r="D41" s="51" t="s">
        <v>108</v>
      </c>
      <c r="E41" s="54" t="s">
        <v>109</v>
      </c>
      <c r="F41" s="6" t="s">
        <v>47</v>
      </c>
      <c r="G41" s="104"/>
    </row>
    <row r="42" spans="1:8">
      <c r="A42" s="246" t="s">
        <v>9</v>
      </c>
      <c r="B42" s="245" t="s">
        <v>64</v>
      </c>
      <c r="C42" s="23" t="s">
        <v>23</v>
      </c>
      <c r="D42" s="33">
        <v>1208163.47</v>
      </c>
      <c r="E42" s="33"/>
      <c r="F42" s="5"/>
      <c r="G42" s="104"/>
    </row>
    <row r="43" spans="1:8" ht="13.5" thickBot="1">
      <c r="A43" s="255"/>
      <c r="B43" s="256"/>
      <c r="C43" s="73" t="s">
        <v>24</v>
      </c>
      <c r="D43" s="74"/>
      <c r="E43" s="75"/>
      <c r="F43" s="74"/>
      <c r="G43" s="104"/>
    </row>
    <row r="44" spans="1:8">
      <c r="A44" s="250" t="s">
        <v>10</v>
      </c>
      <c r="B44" s="259" t="s">
        <v>21</v>
      </c>
      <c r="C44" s="124" t="s">
        <v>23</v>
      </c>
      <c r="D44" s="34"/>
      <c r="E44" s="34"/>
      <c r="F44" s="8"/>
    </row>
    <row r="45" spans="1:8">
      <c r="A45" s="251"/>
      <c r="B45" s="260"/>
      <c r="C45" s="124" t="s">
        <v>24</v>
      </c>
      <c r="D45" s="8"/>
      <c r="E45" s="34"/>
      <c r="F45" s="8"/>
    </row>
    <row r="46" spans="1:8">
      <c r="A46" s="68"/>
      <c r="B46" s="70"/>
      <c r="C46" s="70"/>
      <c r="D46" s="81"/>
      <c r="E46" s="82"/>
      <c r="F46" s="81"/>
      <c r="G46" s="104"/>
    </row>
    <row r="47" spans="1:8">
      <c r="A47" s="86"/>
      <c r="B47" s="87"/>
      <c r="C47" s="87"/>
      <c r="D47" s="79"/>
      <c r="E47" s="80"/>
      <c r="F47" s="79"/>
      <c r="G47" s="104"/>
    </row>
    <row r="48" spans="1:8">
      <c r="A48" s="62"/>
      <c r="B48" s="67" t="s">
        <v>76</v>
      </c>
      <c r="C48" s="65" t="s">
        <v>77</v>
      </c>
      <c r="D48" s="266" t="s">
        <v>79</v>
      </c>
      <c r="E48" s="266"/>
      <c r="F48" s="103">
        <v>2016</v>
      </c>
      <c r="G48" s="104"/>
    </row>
    <row r="49" spans="1:7">
      <c r="A49" s="4"/>
      <c r="B49" s="56"/>
      <c r="C49" s="39" t="s">
        <v>78</v>
      </c>
      <c r="D49" s="53" t="s">
        <v>30</v>
      </c>
      <c r="E49" s="53" t="s">
        <v>31</v>
      </c>
      <c r="F49" s="53" t="s">
        <v>32</v>
      </c>
      <c r="G49" s="104"/>
    </row>
    <row r="50" spans="1:7" ht="25.5">
      <c r="A50" s="4"/>
      <c r="B50" s="4"/>
      <c r="C50" s="4"/>
      <c r="D50" s="51" t="s">
        <v>108</v>
      </c>
      <c r="E50" s="54" t="s">
        <v>109</v>
      </c>
      <c r="F50" s="6" t="s">
        <v>47</v>
      </c>
      <c r="G50" s="104"/>
    </row>
    <row r="51" spans="1:7">
      <c r="A51" s="246" t="s">
        <v>9</v>
      </c>
      <c r="B51" s="245" t="s">
        <v>64</v>
      </c>
      <c r="C51" s="23" t="s">
        <v>23</v>
      </c>
      <c r="D51" s="33">
        <v>1368919.64</v>
      </c>
      <c r="E51" s="33"/>
      <c r="F51" s="5"/>
      <c r="G51" s="104"/>
    </row>
    <row r="52" spans="1:7" ht="13.5" thickBot="1">
      <c r="A52" s="255"/>
      <c r="B52" s="256"/>
      <c r="C52" s="73" t="s">
        <v>24</v>
      </c>
      <c r="D52" s="74"/>
      <c r="E52" s="75"/>
      <c r="F52" s="74"/>
      <c r="G52" s="104"/>
    </row>
    <row r="53" spans="1:7">
      <c r="A53" s="88"/>
      <c r="B53" s="88"/>
      <c r="C53" s="88"/>
      <c r="D53" s="88"/>
      <c r="E53" s="37"/>
      <c r="F53" s="88"/>
      <c r="G53" s="104"/>
    </row>
    <row r="54" spans="1:7">
      <c r="A54" s="84"/>
      <c r="B54" s="84"/>
      <c r="C54" s="84"/>
      <c r="D54" s="84"/>
      <c r="E54" s="85"/>
      <c r="F54" s="84"/>
      <c r="G54" s="104"/>
    </row>
    <row r="55" spans="1:7">
      <c r="A55" s="62"/>
      <c r="B55" s="67" t="s">
        <v>80</v>
      </c>
      <c r="C55" s="65" t="s">
        <v>81</v>
      </c>
      <c r="D55" s="266" t="s">
        <v>82</v>
      </c>
      <c r="E55" s="266"/>
      <c r="F55" s="44">
        <v>2016</v>
      </c>
      <c r="G55" s="104"/>
    </row>
    <row r="56" spans="1:7">
      <c r="A56" s="4"/>
      <c r="B56" s="56"/>
      <c r="C56" s="39" t="s">
        <v>83</v>
      </c>
      <c r="D56" s="53" t="s">
        <v>30</v>
      </c>
      <c r="E56" s="53" t="s">
        <v>31</v>
      </c>
      <c r="F56" s="53" t="s">
        <v>32</v>
      </c>
    </row>
    <row r="57" spans="1:7" ht="25.5">
      <c r="A57" s="4"/>
      <c r="B57" s="4"/>
      <c r="C57" s="4"/>
      <c r="D57" s="51" t="s">
        <v>108</v>
      </c>
      <c r="E57" s="54" t="s">
        <v>109</v>
      </c>
      <c r="F57" s="6" t="s">
        <v>47</v>
      </c>
    </row>
    <row r="58" spans="1:7">
      <c r="A58" s="246" t="s">
        <v>9</v>
      </c>
      <c r="B58" s="245" t="s">
        <v>64</v>
      </c>
      <c r="C58" s="23" t="s">
        <v>23</v>
      </c>
      <c r="D58" s="33">
        <v>1949578</v>
      </c>
      <c r="E58" s="33"/>
      <c r="F58" s="5"/>
    </row>
    <row r="59" spans="1:7" ht="13.5" thickBot="1">
      <c r="A59" s="255"/>
      <c r="B59" s="256"/>
      <c r="C59" s="73" t="s">
        <v>24</v>
      </c>
      <c r="D59" s="74"/>
      <c r="E59" s="75"/>
      <c r="F59" s="74"/>
    </row>
    <row r="60" spans="1:7">
      <c r="A60" s="250" t="s">
        <v>10</v>
      </c>
      <c r="B60" s="259" t="s">
        <v>21</v>
      </c>
      <c r="C60" s="124" t="s">
        <v>23</v>
      </c>
      <c r="D60" s="34"/>
      <c r="E60" s="34"/>
      <c r="F60" s="8"/>
    </row>
    <row r="61" spans="1:7">
      <c r="A61" s="251"/>
      <c r="B61" s="260"/>
      <c r="C61" s="124" t="s">
        <v>24</v>
      </c>
      <c r="D61" s="8"/>
      <c r="E61" s="34"/>
      <c r="F61" s="8"/>
    </row>
    <row r="62" spans="1:7">
      <c r="A62" s="68"/>
      <c r="B62" s="70"/>
      <c r="C62" s="70"/>
      <c r="D62" s="81"/>
      <c r="E62" s="82"/>
      <c r="F62" s="81"/>
    </row>
    <row r="63" spans="1:7">
      <c r="A63" s="83"/>
      <c r="B63" s="77"/>
      <c r="C63" s="77"/>
      <c r="D63" s="79"/>
      <c r="E63" s="80"/>
      <c r="F63" s="79"/>
    </row>
    <row r="64" spans="1:7">
      <c r="A64" s="62"/>
      <c r="B64" s="67" t="s">
        <v>84</v>
      </c>
      <c r="C64" s="65" t="s">
        <v>85</v>
      </c>
      <c r="D64" s="281" t="s">
        <v>87</v>
      </c>
      <c r="E64" s="281"/>
      <c r="F64" s="44"/>
    </row>
    <row r="65" spans="1:7">
      <c r="A65" s="4"/>
      <c r="B65" s="56"/>
      <c r="C65" s="65" t="s">
        <v>86</v>
      </c>
      <c r="D65" s="53" t="s">
        <v>30</v>
      </c>
      <c r="E65" s="53" t="s">
        <v>31</v>
      </c>
      <c r="F65" s="53" t="s">
        <v>32</v>
      </c>
    </row>
    <row r="66" spans="1:7" ht="25.5">
      <c r="A66" s="4"/>
      <c r="B66" s="4"/>
      <c r="C66" s="4"/>
      <c r="D66" s="51" t="s">
        <v>108</v>
      </c>
      <c r="E66" s="54" t="s">
        <v>109</v>
      </c>
      <c r="F66" s="6" t="s">
        <v>47</v>
      </c>
    </row>
    <row r="67" spans="1:7">
      <c r="A67" s="246" t="s">
        <v>9</v>
      </c>
      <c r="B67" s="245" t="s">
        <v>64</v>
      </c>
      <c r="C67" s="23" t="s">
        <v>23</v>
      </c>
      <c r="D67" s="30"/>
      <c r="E67" s="33"/>
      <c r="F67" s="98"/>
      <c r="G67" s="104"/>
    </row>
    <row r="68" spans="1:7" ht="13.5" thickBot="1">
      <c r="A68" s="255"/>
      <c r="B68" s="256"/>
      <c r="C68" s="73" t="s">
        <v>24</v>
      </c>
      <c r="D68" s="74"/>
      <c r="E68" s="75"/>
      <c r="F68" s="96"/>
    </row>
    <row r="69" spans="1:7" ht="13.5" thickBot="1">
      <c r="A69" s="91"/>
      <c r="B69" s="95" t="s">
        <v>21</v>
      </c>
      <c r="C69" s="97" t="s">
        <v>23</v>
      </c>
      <c r="D69" s="99"/>
      <c r="E69" s="99"/>
      <c r="F69" s="93"/>
    </row>
    <row r="70" spans="1:7">
      <c r="A70" s="68"/>
      <c r="B70" s="70"/>
      <c r="C70" s="70"/>
      <c r="D70" s="81"/>
      <c r="E70" s="82"/>
      <c r="F70" s="81"/>
    </row>
    <row r="71" spans="1:7" ht="13.15" customHeight="1">
      <c r="A71" s="83"/>
      <c r="B71" s="77"/>
      <c r="C71" s="77"/>
      <c r="D71" s="79"/>
      <c r="E71" s="80"/>
      <c r="F71" s="79"/>
    </row>
    <row r="72" spans="1:7">
      <c r="A72" s="62"/>
      <c r="B72" s="67" t="s">
        <v>216</v>
      </c>
      <c r="C72" s="65" t="s">
        <v>89</v>
      </c>
      <c r="D72" s="266" t="s">
        <v>88</v>
      </c>
      <c r="E72" s="266"/>
      <c r="F72" s="44">
        <v>2016</v>
      </c>
      <c r="G72" s="104"/>
    </row>
    <row r="73" spans="1:7">
      <c r="A73" s="4"/>
      <c r="B73" s="66" t="s">
        <v>217</v>
      </c>
      <c r="C73" s="65" t="s">
        <v>90</v>
      </c>
      <c r="D73" s="53" t="s">
        <v>30</v>
      </c>
      <c r="E73" s="53" t="s">
        <v>31</v>
      </c>
      <c r="F73" s="53" t="s">
        <v>32</v>
      </c>
    </row>
    <row r="74" spans="1:7" ht="25.5">
      <c r="A74" s="4"/>
      <c r="B74" s="4"/>
      <c r="C74" s="4"/>
      <c r="D74" s="51" t="s">
        <v>108</v>
      </c>
      <c r="E74" s="54" t="s">
        <v>109</v>
      </c>
      <c r="F74" s="6" t="s">
        <v>47</v>
      </c>
    </row>
    <row r="75" spans="1:7">
      <c r="A75" s="246" t="s">
        <v>9</v>
      </c>
      <c r="B75" s="245" t="s">
        <v>64</v>
      </c>
      <c r="C75" s="23" t="s">
        <v>23</v>
      </c>
      <c r="D75" s="33">
        <v>1484132.3</v>
      </c>
      <c r="E75" s="33"/>
      <c r="F75" s="5"/>
    </row>
    <row r="76" spans="1:7" ht="13.5" thickBot="1">
      <c r="A76" s="255"/>
      <c r="B76" s="256"/>
      <c r="C76" s="73" t="s">
        <v>24</v>
      </c>
      <c r="D76" s="74"/>
      <c r="E76" s="75"/>
      <c r="F76" s="74"/>
    </row>
    <row r="77" spans="1:7">
      <c r="A77" s="68"/>
      <c r="B77" s="70"/>
      <c r="C77" s="70"/>
      <c r="D77" s="81"/>
      <c r="E77" s="82"/>
      <c r="F77" s="81"/>
    </row>
    <row r="78" spans="1:7">
      <c r="A78" s="68"/>
      <c r="B78" s="70"/>
      <c r="C78" s="70"/>
      <c r="D78" s="81"/>
      <c r="E78" s="82"/>
      <c r="F78" s="81"/>
    </row>
    <row r="79" spans="1:7">
      <c r="A79" s="86"/>
      <c r="B79" s="87"/>
      <c r="C79" s="87"/>
      <c r="D79" s="79"/>
      <c r="E79" s="80"/>
      <c r="F79" s="79"/>
    </row>
    <row r="80" spans="1:7">
      <c r="A80" s="62"/>
      <c r="B80" s="67" t="s">
        <v>236</v>
      </c>
      <c r="C80" s="65" t="s">
        <v>235</v>
      </c>
      <c r="D80" s="266" t="s">
        <v>88</v>
      </c>
      <c r="E80" s="266"/>
      <c r="F80" s="205">
        <v>2016</v>
      </c>
      <c r="G80" s="104"/>
    </row>
    <row r="81" spans="1:7">
      <c r="A81" s="4"/>
      <c r="B81" s="66"/>
      <c r="C81" s="65" t="s">
        <v>90</v>
      </c>
      <c r="D81" s="53" t="s">
        <v>30</v>
      </c>
      <c r="E81" s="53" t="s">
        <v>31</v>
      </c>
      <c r="F81" s="53" t="s">
        <v>32</v>
      </c>
    </row>
    <row r="82" spans="1:7" ht="25.5">
      <c r="A82" s="4"/>
      <c r="B82" s="4"/>
      <c r="C82" s="4"/>
      <c r="D82" s="51" t="s">
        <v>108</v>
      </c>
      <c r="E82" s="54" t="s">
        <v>109</v>
      </c>
      <c r="F82" s="6" t="s">
        <v>47</v>
      </c>
    </row>
    <row r="83" spans="1:7">
      <c r="A83" s="246" t="s">
        <v>9</v>
      </c>
      <c r="B83" s="245" t="s">
        <v>64</v>
      </c>
      <c r="C83" s="203" t="s">
        <v>23</v>
      </c>
      <c r="D83" s="33">
        <v>1558658.08</v>
      </c>
      <c r="E83" s="33"/>
      <c r="F83" s="5"/>
    </row>
    <row r="84" spans="1:7" ht="13.5" thickBot="1">
      <c r="A84" s="255"/>
      <c r="B84" s="256"/>
      <c r="C84" s="204" t="s">
        <v>24</v>
      </c>
      <c r="D84" s="74"/>
      <c r="E84" s="75"/>
      <c r="F84" s="74"/>
    </row>
    <row r="85" spans="1:7">
      <c r="A85" s="68"/>
      <c r="B85" s="225"/>
      <c r="C85" s="225"/>
      <c r="D85" s="71"/>
      <c r="E85" s="72"/>
      <c r="F85" s="71"/>
    </row>
    <row r="86" spans="1:7" s="88" customFormat="1">
      <c r="A86" s="68"/>
      <c r="B86" s="225"/>
      <c r="C86" s="225"/>
      <c r="D86" s="71"/>
      <c r="E86" s="72"/>
      <c r="F86" s="71"/>
    </row>
    <row r="87" spans="1:7">
      <c r="A87" s="86"/>
      <c r="B87" s="225"/>
      <c r="C87" s="225"/>
      <c r="D87" s="79"/>
      <c r="E87" s="80"/>
      <c r="F87" s="79"/>
    </row>
    <row r="88" spans="1:7">
      <c r="A88" s="62"/>
      <c r="B88" s="67" t="s">
        <v>91</v>
      </c>
      <c r="C88" s="65" t="s">
        <v>226</v>
      </c>
      <c r="D88" s="277" t="s">
        <v>155</v>
      </c>
      <c r="E88" s="278"/>
      <c r="F88" s="44">
        <v>2016</v>
      </c>
      <c r="G88" s="104"/>
    </row>
    <row r="89" spans="1:7">
      <c r="A89" s="4"/>
      <c r="B89" s="56"/>
      <c r="C89" s="65" t="s">
        <v>92</v>
      </c>
      <c r="D89" s="53" t="s">
        <v>30</v>
      </c>
      <c r="E89" s="53" t="s">
        <v>31</v>
      </c>
      <c r="F89" s="53" t="s">
        <v>32</v>
      </c>
    </row>
    <row r="90" spans="1:7" ht="25.5">
      <c r="A90" s="4"/>
      <c r="B90" s="4"/>
      <c r="C90" s="4"/>
      <c r="D90" s="51" t="s">
        <v>108</v>
      </c>
      <c r="E90" s="54" t="s">
        <v>109</v>
      </c>
      <c r="F90" s="6" t="s">
        <v>47</v>
      </c>
    </row>
    <row r="91" spans="1:7">
      <c r="A91" s="250" t="s">
        <v>9</v>
      </c>
      <c r="B91" s="248" t="s">
        <v>64</v>
      </c>
      <c r="C91" s="23" t="s">
        <v>23</v>
      </c>
      <c r="D91" s="33">
        <v>244054.5</v>
      </c>
      <c r="E91" s="33"/>
      <c r="F91" s="5"/>
    </row>
    <row r="92" spans="1:7" ht="13.5" thickBot="1">
      <c r="A92" s="262"/>
      <c r="B92" s="264"/>
      <c r="C92" s="73" t="s">
        <v>24</v>
      </c>
      <c r="D92" s="74"/>
      <c r="E92" s="75"/>
      <c r="F92" s="74"/>
    </row>
    <row r="93" spans="1:7" ht="13.5" thickBot="1">
      <c r="A93" s="91"/>
      <c r="B93" s="95" t="s">
        <v>21</v>
      </c>
      <c r="C93" s="97" t="s">
        <v>23</v>
      </c>
      <c r="D93" s="99"/>
      <c r="E93" s="99"/>
      <c r="F93" s="93"/>
    </row>
    <row r="94" spans="1:7">
      <c r="A94" s="88"/>
      <c r="B94" s="88"/>
      <c r="C94" s="88"/>
      <c r="D94" s="88"/>
      <c r="E94" s="37"/>
      <c r="F94" s="88"/>
    </row>
    <row r="95" spans="1:7">
      <c r="A95" s="84"/>
      <c r="B95" s="84"/>
      <c r="C95" s="84"/>
      <c r="D95" s="84"/>
      <c r="E95" s="85"/>
      <c r="F95" s="84"/>
    </row>
    <row r="96" spans="1:7">
      <c r="A96" s="62"/>
      <c r="B96" s="67" t="s">
        <v>183</v>
      </c>
      <c r="C96" s="65" t="s">
        <v>94</v>
      </c>
      <c r="D96" s="266" t="s">
        <v>95</v>
      </c>
      <c r="E96" s="266"/>
      <c r="F96" s="44">
        <v>2016</v>
      </c>
    </row>
    <row r="97" spans="1:8">
      <c r="A97" s="4"/>
      <c r="B97" s="56"/>
      <c r="C97" s="65" t="s">
        <v>184</v>
      </c>
      <c r="D97" s="53" t="s">
        <v>30</v>
      </c>
      <c r="E97" s="53" t="s">
        <v>31</v>
      </c>
      <c r="F97" s="53" t="s">
        <v>32</v>
      </c>
    </row>
    <row r="98" spans="1:8" ht="25.5">
      <c r="A98" s="4"/>
      <c r="B98" s="4"/>
      <c r="C98" s="4"/>
      <c r="D98" s="51" t="s">
        <v>108</v>
      </c>
      <c r="E98" s="54" t="s">
        <v>109</v>
      </c>
      <c r="F98" s="6" t="s">
        <v>47</v>
      </c>
    </row>
    <row r="99" spans="1:8">
      <c r="A99" s="246" t="s">
        <v>9</v>
      </c>
      <c r="B99" s="245" t="s">
        <v>64</v>
      </c>
      <c r="C99" s="23" t="s">
        <v>23</v>
      </c>
      <c r="D99" s="33">
        <v>644301.44999999995</v>
      </c>
      <c r="E99" s="33"/>
      <c r="F99" s="5"/>
    </row>
    <row r="100" spans="1:8">
      <c r="A100" s="246"/>
      <c r="B100" s="245"/>
      <c r="C100" s="125" t="s">
        <v>24</v>
      </c>
      <c r="D100" s="115"/>
      <c r="E100" s="116"/>
      <c r="F100" s="115"/>
    </row>
    <row r="101" spans="1:8">
      <c r="A101" s="250" t="s">
        <v>10</v>
      </c>
      <c r="B101" s="259" t="s">
        <v>21</v>
      </c>
      <c r="C101" s="124" t="s">
        <v>23</v>
      </c>
      <c r="D101" s="34"/>
      <c r="E101" s="34"/>
      <c r="F101" s="8"/>
    </row>
    <row r="102" spans="1:8">
      <c r="A102" s="251"/>
      <c r="B102" s="260"/>
      <c r="C102" s="124" t="s">
        <v>24</v>
      </c>
      <c r="D102" s="8"/>
      <c r="E102" s="34"/>
      <c r="F102" s="8"/>
    </row>
    <row r="103" spans="1:8">
      <c r="A103" s="88"/>
      <c r="B103" s="88"/>
      <c r="C103" s="88"/>
      <c r="D103" s="88"/>
      <c r="E103" s="37"/>
      <c r="F103" s="88"/>
    </row>
    <row r="104" spans="1:8">
      <c r="A104" s="84"/>
      <c r="B104" s="84"/>
      <c r="C104" s="84"/>
      <c r="D104" s="84"/>
      <c r="E104" s="85"/>
      <c r="F104" s="84"/>
    </row>
    <row r="105" spans="1:8">
      <c r="A105" s="62"/>
      <c r="B105" s="67" t="s">
        <v>96</v>
      </c>
      <c r="C105" s="65" t="s">
        <v>197</v>
      </c>
      <c r="D105" s="266" t="s">
        <v>97</v>
      </c>
      <c r="E105" s="266"/>
      <c r="F105" s="44">
        <v>2016</v>
      </c>
    </row>
    <row r="106" spans="1:8">
      <c r="A106" s="4"/>
      <c r="B106" s="56"/>
      <c r="C106" s="65" t="s">
        <v>97</v>
      </c>
      <c r="D106" s="53" t="s">
        <v>30</v>
      </c>
      <c r="E106" s="53" t="s">
        <v>31</v>
      </c>
      <c r="F106" s="53" t="s">
        <v>32</v>
      </c>
    </row>
    <row r="107" spans="1:8" ht="25.5">
      <c r="A107" s="4"/>
      <c r="B107" s="4"/>
      <c r="C107" s="4"/>
      <c r="D107" s="51" t="s">
        <v>108</v>
      </c>
      <c r="E107" s="54" t="s">
        <v>109</v>
      </c>
      <c r="F107" s="6" t="s">
        <v>47</v>
      </c>
      <c r="G107" s="104"/>
      <c r="H107" s="104"/>
    </row>
    <row r="108" spans="1:8">
      <c r="A108" s="246" t="s">
        <v>7</v>
      </c>
      <c r="B108" s="245" t="s">
        <v>134</v>
      </c>
      <c r="C108" s="107" t="s">
        <v>23</v>
      </c>
      <c r="D108" s="33">
        <v>1057.77</v>
      </c>
      <c r="E108" s="33"/>
      <c r="F108" s="5"/>
      <c r="G108" s="104"/>
      <c r="H108" s="104"/>
    </row>
    <row r="109" spans="1:8" ht="13.5" thickBot="1">
      <c r="A109" s="255"/>
      <c r="B109" s="256"/>
      <c r="C109" s="112" t="s">
        <v>24</v>
      </c>
      <c r="D109" s="74"/>
      <c r="E109" s="75"/>
      <c r="F109" s="74"/>
      <c r="G109" s="104"/>
      <c r="H109" s="104"/>
    </row>
    <row r="110" spans="1:8">
      <c r="A110" s="246" t="s">
        <v>9</v>
      </c>
      <c r="B110" s="245" t="s">
        <v>64</v>
      </c>
      <c r="C110" s="23" t="s">
        <v>23</v>
      </c>
      <c r="D110" s="33">
        <f>8816050.37-1057.77</f>
        <v>8814992.5999999996</v>
      </c>
      <c r="E110" s="33"/>
      <c r="F110" s="5"/>
      <c r="G110" s="104"/>
      <c r="H110" s="104"/>
    </row>
    <row r="111" spans="1:8" ht="13.5" thickBot="1">
      <c r="A111" s="255"/>
      <c r="B111" s="256"/>
      <c r="C111" s="73" t="s">
        <v>24</v>
      </c>
      <c r="D111" s="74"/>
      <c r="E111" s="190"/>
      <c r="F111" s="74"/>
      <c r="G111" s="104"/>
      <c r="H111" s="104"/>
    </row>
    <row r="112" spans="1:8" ht="13.5" thickBot="1">
      <c r="A112" s="91"/>
      <c r="B112" s="95" t="s">
        <v>21</v>
      </c>
      <c r="C112" s="97" t="s">
        <v>23</v>
      </c>
      <c r="D112" s="99"/>
      <c r="E112" s="99"/>
      <c r="F112" s="93"/>
    </row>
    <row r="114" spans="1:6">
      <c r="A114" s="84"/>
      <c r="B114" s="84"/>
      <c r="C114" s="84"/>
      <c r="D114" s="84"/>
      <c r="E114" s="85"/>
      <c r="F114" s="84"/>
    </row>
    <row r="115" spans="1:6">
      <c r="A115" s="62"/>
      <c r="B115" s="132"/>
      <c r="C115" s="132" t="s">
        <v>151</v>
      </c>
      <c r="D115" s="281" t="s">
        <v>98</v>
      </c>
      <c r="E115" s="281"/>
      <c r="F115" s="44"/>
    </row>
    <row r="116" spans="1:6">
      <c r="A116" s="4"/>
      <c r="B116" s="164" t="s">
        <v>150</v>
      </c>
      <c r="C116" s="133"/>
      <c r="D116" s="53" t="s">
        <v>30</v>
      </c>
      <c r="E116" s="53" t="s">
        <v>31</v>
      </c>
      <c r="F116" s="53" t="s">
        <v>32</v>
      </c>
    </row>
    <row r="117" spans="1:6" ht="25.5">
      <c r="A117" s="4"/>
      <c r="B117" s="4"/>
      <c r="C117" s="4"/>
      <c r="D117" s="51" t="s">
        <v>108</v>
      </c>
      <c r="E117" s="54" t="s">
        <v>109</v>
      </c>
      <c r="F117" s="6" t="s">
        <v>47</v>
      </c>
    </row>
    <row r="118" spans="1:6">
      <c r="A118" s="246" t="s">
        <v>9</v>
      </c>
      <c r="B118" s="245" t="s">
        <v>141</v>
      </c>
      <c r="C118" s="23" t="s">
        <v>23</v>
      </c>
      <c r="D118" s="33"/>
      <c r="E118" s="33"/>
      <c r="F118" s="5"/>
    </row>
    <row r="119" spans="1:6" ht="13.5" thickBot="1">
      <c r="A119" s="255"/>
      <c r="B119" s="256"/>
      <c r="C119" s="73" t="s">
        <v>24</v>
      </c>
      <c r="D119" s="74"/>
      <c r="E119" s="75"/>
      <c r="F119" s="74"/>
    </row>
    <row r="120" spans="1:6">
      <c r="A120" s="250" t="s">
        <v>10</v>
      </c>
      <c r="B120" s="259" t="s">
        <v>21</v>
      </c>
      <c r="C120" s="124" t="s">
        <v>23</v>
      </c>
      <c r="D120" s="34"/>
      <c r="E120" s="34"/>
      <c r="F120" s="8"/>
    </row>
    <row r="121" spans="1:6">
      <c r="A121" s="251"/>
      <c r="B121" s="260"/>
      <c r="C121" s="124" t="s">
        <v>24</v>
      </c>
      <c r="D121" s="8"/>
      <c r="E121" s="34"/>
      <c r="F121" s="8"/>
    </row>
    <row r="123" spans="1:6">
      <c r="A123" s="84"/>
      <c r="B123" s="84"/>
      <c r="C123" s="84"/>
      <c r="D123" s="84"/>
      <c r="E123" s="85"/>
      <c r="F123" s="84"/>
    </row>
    <row r="124" spans="1:6">
      <c r="A124" s="62"/>
      <c r="B124" s="67" t="s">
        <v>99</v>
      </c>
      <c r="C124" s="163" t="s">
        <v>145</v>
      </c>
      <c r="D124" s="270" t="s">
        <v>101</v>
      </c>
      <c r="E124" s="270"/>
      <c r="F124" s="44">
        <v>2016</v>
      </c>
    </row>
    <row r="125" spans="1:6">
      <c r="A125" s="4"/>
      <c r="B125" s="56" t="s">
        <v>100</v>
      </c>
      <c r="C125" s="163" t="s">
        <v>146</v>
      </c>
      <c r="D125" s="53" t="s">
        <v>30</v>
      </c>
      <c r="E125" s="53" t="s">
        <v>31</v>
      </c>
      <c r="F125" s="53" t="s">
        <v>32</v>
      </c>
    </row>
    <row r="126" spans="1:6" ht="25.5">
      <c r="A126" s="4"/>
      <c r="B126" s="4"/>
      <c r="C126" s="4"/>
      <c r="D126" s="51" t="s">
        <v>108</v>
      </c>
      <c r="E126" s="54" t="s">
        <v>109</v>
      </c>
      <c r="F126" s="6" t="s">
        <v>47</v>
      </c>
    </row>
    <row r="127" spans="1:6">
      <c r="A127" s="246" t="s">
        <v>7</v>
      </c>
      <c r="B127" s="245" t="s">
        <v>134</v>
      </c>
      <c r="C127" s="226" t="s">
        <v>23</v>
      </c>
      <c r="D127" s="33"/>
      <c r="E127" s="30"/>
      <c r="F127" s="5"/>
    </row>
    <row r="128" spans="1:6" ht="13.5" thickBot="1">
      <c r="A128" s="255"/>
      <c r="B128" s="256"/>
      <c r="C128" s="227" t="s">
        <v>24</v>
      </c>
      <c r="D128" s="74"/>
      <c r="E128" s="239">
        <v>14500</v>
      </c>
      <c r="F128" s="74"/>
    </row>
    <row r="129" spans="1:8">
      <c r="A129" s="246" t="s">
        <v>10</v>
      </c>
      <c r="B129" s="245" t="s">
        <v>21</v>
      </c>
      <c r="C129" s="23" t="s">
        <v>23</v>
      </c>
      <c r="D129" s="33"/>
      <c r="E129" s="30"/>
      <c r="F129" s="5"/>
    </row>
    <row r="130" spans="1:8" ht="13.5" thickBot="1">
      <c r="A130" s="255"/>
      <c r="B130" s="256"/>
      <c r="C130" s="73" t="s">
        <v>24</v>
      </c>
      <c r="D130" s="74"/>
      <c r="E130" s="239">
        <v>2490</v>
      </c>
      <c r="F130" s="74"/>
    </row>
    <row r="132" spans="1:8">
      <c r="A132" s="84"/>
      <c r="B132" s="84"/>
      <c r="C132" s="84"/>
      <c r="D132" s="84"/>
      <c r="E132" s="85"/>
      <c r="F132" s="84"/>
    </row>
    <row r="133" spans="1:8">
      <c r="A133" s="62"/>
      <c r="B133" s="67" t="s">
        <v>219</v>
      </c>
      <c r="C133" s="65" t="s">
        <v>220</v>
      </c>
      <c r="D133" s="266" t="s">
        <v>112</v>
      </c>
      <c r="E133" s="266"/>
      <c r="F133" s="44">
        <v>2016</v>
      </c>
      <c r="G133" s="104"/>
    </row>
    <row r="134" spans="1:8">
      <c r="A134" s="4"/>
      <c r="B134" s="56" t="s">
        <v>111</v>
      </c>
      <c r="C134" s="65"/>
      <c r="D134" s="53" t="s">
        <v>30</v>
      </c>
      <c r="E134" s="53" t="s">
        <v>31</v>
      </c>
      <c r="F134" s="53" t="s">
        <v>32</v>
      </c>
    </row>
    <row r="135" spans="1:8" ht="25.5">
      <c r="A135" s="4"/>
      <c r="B135" s="4"/>
      <c r="C135" s="4"/>
      <c r="D135" s="51" t="s">
        <v>108</v>
      </c>
      <c r="E135" s="54" t="s">
        <v>109</v>
      </c>
      <c r="F135" s="6" t="s">
        <v>47</v>
      </c>
    </row>
    <row r="136" spans="1:8" ht="11.25" customHeight="1">
      <c r="A136" s="246" t="s">
        <v>7</v>
      </c>
      <c r="B136" s="245" t="s">
        <v>134</v>
      </c>
      <c r="C136" s="107" t="s">
        <v>23</v>
      </c>
      <c r="D136" s="33"/>
      <c r="E136" s="33"/>
      <c r="F136" s="5"/>
      <c r="G136" s="104"/>
      <c r="H136" s="104"/>
    </row>
    <row r="137" spans="1:8" ht="13.5" thickBot="1">
      <c r="A137" s="255"/>
      <c r="B137" s="256"/>
      <c r="C137" s="112" t="s">
        <v>24</v>
      </c>
      <c r="D137" s="74"/>
      <c r="E137" s="75">
        <v>20284.099999999999</v>
      </c>
      <c r="F137" s="74"/>
      <c r="G137" s="104"/>
      <c r="H137" s="104"/>
    </row>
    <row r="138" spans="1:8">
      <c r="A138" s="246" t="s">
        <v>9</v>
      </c>
      <c r="B138" s="245" t="s">
        <v>64</v>
      </c>
      <c r="C138" s="23" t="s">
        <v>23</v>
      </c>
      <c r="D138" s="33">
        <v>1374279.79</v>
      </c>
      <c r="E138" s="33"/>
      <c r="F138" s="5"/>
    </row>
    <row r="139" spans="1:8" ht="13.5" thickBot="1">
      <c r="A139" s="255"/>
      <c r="B139" s="256"/>
      <c r="C139" s="73" t="s">
        <v>24</v>
      </c>
      <c r="D139" s="74"/>
      <c r="E139" s="75"/>
      <c r="F139" s="74"/>
    </row>
    <row r="141" spans="1:8">
      <c r="A141" s="84"/>
      <c r="B141" s="84"/>
      <c r="C141" s="84"/>
      <c r="D141" s="84"/>
      <c r="E141" s="85"/>
      <c r="F141" s="84"/>
    </row>
    <row r="142" spans="1:8">
      <c r="A142" s="62"/>
      <c r="B142" s="67" t="s">
        <v>113</v>
      </c>
      <c r="C142" s="65" t="s">
        <v>200</v>
      </c>
      <c r="D142" s="266" t="s">
        <v>114</v>
      </c>
      <c r="E142" s="266"/>
      <c r="F142" s="44">
        <v>2016</v>
      </c>
      <c r="G142" s="104"/>
    </row>
    <row r="143" spans="1:8">
      <c r="A143" s="4"/>
      <c r="B143" s="56"/>
      <c r="C143" s="65"/>
      <c r="D143" s="53" t="s">
        <v>30</v>
      </c>
      <c r="E143" s="53" t="s">
        <v>31</v>
      </c>
      <c r="F143" s="53" t="s">
        <v>32</v>
      </c>
    </row>
    <row r="144" spans="1:8" ht="25.5">
      <c r="A144" s="4"/>
      <c r="B144" s="4"/>
      <c r="C144" s="4"/>
      <c r="D144" s="51" t="s">
        <v>108</v>
      </c>
      <c r="E144" s="54" t="s">
        <v>109</v>
      </c>
      <c r="F144" s="6" t="s">
        <v>47</v>
      </c>
    </row>
    <row r="145" spans="1:7">
      <c r="A145" s="246" t="s">
        <v>7</v>
      </c>
      <c r="B145" s="245" t="s">
        <v>134</v>
      </c>
      <c r="C145" s="228" t="s">
        <v>23</v>
      </c>
      <c r="D145" s="33">
        <v>134.94</v>
      </c>
      <c r="E145" s="33"/>
      <c r="F145" s="5"/>
    </row>
    <row r="146" spans="1:7" ht="13.5" thickBot="1">
      <c r="A146" s="255"/>
      <c r="B146" s="256"/>
      <c r="C146" s="229" t="s">
        <v>24</v>
      </c>
      <c r="D146" s="74"/>
      <c r="E146" s="75"/>
      <c r="F146" s="74"/>
    </row>
    <row r="147" spans="1:7">
      <c r="A147" s="246" t="s">
        <v>9</v>
      </c>
      <c r="B147" s="245" t="s">
        <v>64</v>
      </c>
      <c r="C147" s="23" t="s">
        <v>23</v>
      </c>
      <c r="D147" s="33">
        <f>1306033.85-134.94</f>
        <v>1305898.9100000001</v>
      </c>
      <c r="E147" s="33"/>
      <c r="F147" s="5"/>
    </row>
    <row r="148" spans="1:7" ht="13.5" thickBot="1">
      <c r="A148" s="255"/>
      <c r="B148" s="256"/>
      <c r="C148" s="73" t="s">
        <v>24</v>
      </c>
      <c r="D148" s="74"/>
      <c r="E148" s="75"/>
      <c r="F148" s="74"/>
    </row>
    <row r="149" spans="1:7">
      <c r="A149" s="250" t="s">
        <v>10</v>
      </c>
      <c r="B149" s="259" t="s">
        <v>21</v>
      </c>
      <c r="C149" s="124" t="s">
        <v>23</v>
      </c>
      <c r="D149" s="34"/>
      <c r="E149" s="34"/>
      <c r="F149" s="8"/>
    </row>
    <row r="150" spans="1:7">
      <c r="A150" s="251"/>
      <c r="B150" s="260"/>
      <c r="C150" s="124" t="s">
        <v>24</v>
      </c>
      <c r="D150" s="8"/>
      <c r="E150" s="34"/>
      <c r="F150" s="8"/>
    </row>
    <row r="152" spans="1:7">
      <c r="A152" s="84"/>
      <c r="B152" s="84"/>
      <c r="C152" s="84"/>
      <c r="D152" s="84"/>
      <c r="E152" s="85"/>
      <c r="F152" s="84"/>
    </row>
    <row r="153" spans="1:7">
      <c r="A153" s="62"/>
      <c r="B153" s="240" t="s">
        <v>201</v>
      </c>
      <c r="C153" s="65" t="s">
        <v>202</v>
      </c>
      <c r="D153" s="266" t="s">
        <v>114</v>
      </c>
      <c r="E153" s="266"/>
      <c r="F153" s="205">
        <v>2016</v>
      </c>
      <c r="G153" s="104"/>
    </row>
    <row r="154" spans="1:7">
      <c r="A154" s="4"/>
      <c r="B154" s="56"/>
      <c r="C154" s="65"/>
      <c r="D154" s="53" t="s">
        <v>30</v>
      </c>
      <c r="E154" s="53" t="s">
        <v>31</v>
      </c>
      <c r="F154" s="53" t="s">
        <v>32</v>
      </c>
    </row>
    <row r="155" spans="1:7" ht="25.5">
      <c r="A155" s="4"/>
      <c r="B155" s="4"/>
      <c r="C155" s="4"/>
      <c r="D155" s="51" t="s">
        <v>108</v>
      </c>
      <c r="E155" s="54" t="s">
        <v>109</v>
      </c>
      <c r="F155" s="6" t="s">
        <v>47</v>
      </c>
    </row>
    <row r="156" spans="1:7">
      <c r="A156" s="246" t="s">
        <v>6</v>
      </c>
      <c r="B156" s="245" t="s">
        <v>8</v>
      </c>
      <c r="C156" s="228" t="s">
        <v>23</v>
      </c>
      <c r="D156" s="33">
        <v>38954.79</v>
      </c>
      <c r="E156" s="33"/>
      <c r="F156" s="5"/>
    </row>
    <row r="157" spans="1:7" ht="13.5" thickBot="1">
      <c r="A157" s="255"/>
      <c r="B157" s="256"/>
      <c r="C157" s="229" t="s">
        <v>24</v>
      </c>
      <c r="D157" s="74"/>
      <c r="E157" s="75">
        <v>56661.06</v>
      </c>
      <c r="F157" s="74"/>
    </row>
    <row r="158" spans="1:7">
      <c r="A158" s="246" t="s">
        <v>9</v>
      </c>
      <c r="B158" s="245" t="s">
        <v>64</v>
      </c>
      <c r="C158" s="203" t="s">
        <v>23</v>
      </c>
      <c r="D158" s="33">
        <v>39527.599999999999</v>
      </c>
      <c r="E158" s="33"/>
      <c r="F158" s="5"/>
    </row>
    <row r="159" spans="1:7" ht="13.5" thickBot="1">
      <c r="A159" s="255"/>
      <c r="B159" s="256"/>
      <c r="C159" s="204" t="s">
        <v>24</v>
      </c>
      <c r="D159" s="74"/>
      <c r="E159" s="75"/>
      <c r="F159" s="74"/>
    </row>
    <row r="160" spans="1:7">
      <c r="A160" s="250" t="s">
        <v>10</v>
      </c>
      <c r="B160" s="259" t="s">
        <v>21</v>
      </c>
      <c r="C160" s="203" t="s">
        <v>23</v>
      </c>
      <c r="D160" s="34"/>
      <c r="E160" s="34"/>
      <c r="F160" s="8"/>
    </row>
    <row r="161" spans="1:8">
      <c r="A161" s="251"/>
      <c r="B161" s="260"/>
      <c r="C161" s="203" t="s">
        <v>24</v>
      </c>
      <c r="D161" s="8"/>
      <c r="E161" s="34"/>
      <c r="F161" s="8"/>
    </row>
    <row r="163" spans="1:8">
      <c r="A163" s="84"/>
      <c r="B163" s="84"/>
      <c r="C163" s="84"/>
      <c r="D163" s="84"/>
      <c r="E163" s="85"/>
      <c r="F163" s="84"/>
    </row>
    <row r="164" spans="1:8">
      <c r="A164" s="62"/>
      <c r="B164" s="113" t="s">
        <v>133</v>
      </c>
      <c r="C164" s="65" t="s">
        <v>144</v>
      </c>
      <c r="D164" s="266" t="s">
        <v>115</v>
      </c>
      <c r="E164" s="266"/>
      <c r="F164" s="44">
        <v>2016</v>
      </c>
      <c r="G164" s="104"/>
    </row>
    <row r="165" spans="1:8">
      <c r="A165" s="4"/>
      <c r="B165" s="56"/>
      <c r="C165" s="65" t="s">
        <v>116</v>
      </c>
      <c r="D165" s="53" t="s">
        <v>30</v>
      </c>
      <c r="E165" s="53" t="s">
        <v>31</v>
      </c>
      <c r="F165" s="53" t="s">
        <v>32</v>
      </c>
      <c r="G165" s="104"/>
    </row>
    <row r="166" spans="1:8" ht="25.5">
      <c r="A166" s="4"/>
      <c r="B166" s="4"/>
      <c r="C166" s="4"/>
      <c r="D166" s="51" t="s">
        <v>108</v>
      </c>
      <c r="E166" s="54" t="s">
        <v>109</v>
      </c>
      <c r="F166" s="6" t="s">
        <v>47</v>
      </c>
      <c r="G166" s="104"/>
    </row>
    <row r="167" spans="1:8" ht="11.25" customHeight="1">
      <c r="A167" s="246" t="s">
        <v>7</v>
      </c>
      <c r="B167" s="245" t="s">
        <v>134</v>
      </c>
      <c r="C167" s="107" t="s">
        <v>23</v>
      </c>
      <c r="D167" s="33"/>
      <c r="E167" s="33"/>
      <c r="F167" s="5"/>
      <c r="G167" s="104"/>
      <c r="H167" s="104"/>
    </row>
    <row r="168" spans="1:8" ht="13.5" thickBot="1">
      <c r="A168" s="255"/>
      <c r="B168" s="256"/>
      <c r="C168" s="112" t="s">
        <v>24</v>
      </c>
      <c r="D168" s="74"/>
      <c r="E168" s="75"/>
      <c r="F168" s="74"/>
      <c r="G168" s="104"/>
      <c r="H168" s="104"/>
    </row>
    <row r="169" spans="1:8">
      <c r="A169" s="246" t="s">
        <v>9</v>
      </c>
      <c r="B169" s="245" t="s">
        <v>64</v>
      </c>
      <c r="C169" s="23" t="s">
        <v>23</v>
      </c>
      <c r="D169" s="33">
        <v>87308.64</v>
      </c>
      <c r="E169" s="33"/>
      <c r="F169" s="5"/>
      <c r="G169" s="104"/>
    </row>
    <row r="170" spans="1:8" ht="13.5" thickBot="1">
      <c r="A170" s="255"/>
      <c r="B170" s="256"/>
      <c r="C170" s="73" t="s">
        <v>24</v>
      </c>
      <c r="D170" s="74"/>
      <c r="E170" s="75"/>
      <c r="F170" s="74"/>
      <c r="G170" s="104"/>
    </row>
    <row r="171" spans="1:8">
      <c r="A171" s="267" t="s">
        <v>10</v>
      </c>
      <c r="B171" s="284" t="s">
        <v>21</v>
      </c>
      <c r="C171" s="179" t="s">
        <v>23</v>
      </c>
      <c r="D171" s="180"/>
      <c r="E171" s="180"/>
      <c r="F171" s="181"/>
    </row>
    <row r="172" spans="1:8" ht="13.5" thickBot="1">
      <c r="A172" s="268"/>
      <c r="B172" s="285"/>
      <c r="C172" s="167" t="s">
        <v>24</v>
      </c>
      <c r="D172" s="74"/>
      <c r="E172" s="75"/>
      <c r="F172" s="182"/>
    </row>
    <row r="174" spans="1:8">
      <c r="A174" s="84"/>
      <c r="B174" s="84"/>
      <c r="C174" s="84"/>
      <c r="D174" s="84"/>
      <c r="E174" s="85"/>
      <c r="F174" s="84"/>
    </row>
    <row r="175" spans="1:8">
      <c r="A175" s="62"/>
      <c r="B175" s="67" t="s">
        <v>117</v>
      </c>
      <c r="C175" s="65" t="s">
        <v>142</v>
      </c>
      <c r="D175" s="266" t="s">
        <v>118</v>
      </c>
      <c r="E175" s="266"/>
      <c r="F175" s="44">
        <v>2016</v>
      </c>
    </row>
    <row r="176" spans="1:8">
      <c r="A176" s="4"/>
      <c r="B176" s="56"/>
      <c r="C176" s="65" t="s">
        <v>143</v>
      </c>
      <c r="D176" s="53" t="s">
        <v>30</v>
      </c>
      <c r="E176" s="53" t="s">
        <v>31</v>
      </c>
      <c r="F176" s="53" t="s">
        <v>32</v>
      </c>
    </row>
    <row r="177" spans="1:6" ht="25.5">
      <c r="A177" s="4"/>
      <c r="B177" s="4"/>
      <c r="C177" s="4"/>
      <c r="D177" s="51" t="s">
        <v>108</v>
      </c>
      <c r="E177" s="54" t="s">
        <v>109</v>
      </c>
      <c r="F177" s="6" t="s">
        <v>47</v>
      </c>
    </row>
    <row r="178" spans="1:6">
      <c r="A178" s="246">
        <v>7</v>
      </c>
      <c r="B178" s="245" t="s">
        <v>64</v>
      </c>
      <c r="C178" s="23" t="s">
        <v>23</v>
      </c>
      <c r="D178" s="33">
        <v>81423.839999999997</v>
      </c>
      <c r="E178" s="33"/>
      <c r="F178" s="5"/>
    </row>
    <row r="179" spans="1:6" ht="13.5" thickBot="1">
      <c r="A179" s="255"/>
      <c r="B179" s="256"/>
      <c r="C179" s="73" t="s">
        <v>24</v>
      </c>
      <c r="D179" s="74"/>
      <c r="E179" s="75"/>
      <c r="F179" s="74"/>
    </row>
    <row r="180" spans="1:6">
      <c r="A180" s="246" t="s">
        <v>10</v>
      </c>
      <c r="B180" s="245" t="s">
        <v>21</v>
      </c>
      <c r="C180" s="226" t="s">
        <v>23</v>
      </c>
      <c r="D180" s="33"/>
      <c r="E180" s="33"/>
      <c r="F180" s="5"/>
    </row>
    <row r="181" spans="1:6" ht="13.5" thickBot="1">
      <c r="A181" s="255"/>
      <c r="B181" s="256"/>
      <c r="C181" s="227" t="s">
        <v>24</v>
      </c>
      <c r="D181" s="74"/>
      <c r="E181" s="75">
        <v>59962.51</v>
      </c>
      <c r="F181" s="74"/>
    </row>
    <row r="184" spans="1:6">
      <c r="A184" s="4"/>
      <c r="B184" s="126" t="s">
        <v>137</v>
      </c>
      <c r="C184" s="131" t="s">
        <v>138</v>
      </c>
      <c r="D184" s="269" t="s">
        <v>140</v>
      </c>
      <c r="E184" s="269"/>
      <c r="F184" s="122">
        <v>2016</v>
      </c>
    </row>
    <row r="185" spans="1:6">
      <c r="A185" s="4"/>
      <c r="B185" s="56"/>
      <c r="C185" s="130" t="s">
        <v>139</v>
      </c>
      <c r="D185" s="53" t="s">
        <v>30</v>
      </c>
      <c r="E185" s="53" t="s">
        <v>31</v>
      </c>
      <c r="F185" s="53" t="s">
        <v>32</v>
      </c>
    </row>
    <row r="186" spans="1:6" ht="25.5">
      <c r="A186" s="4"/>
      <c r="B186" s="4"/>
      <c r="C186" s="4"/>
      <c r="D186" s="51" t="s">
        <v>108</v>
      </c>
      <c r="E186" s="54" t="s">
        <v>109</v>
      </c>
      <c r="F186" s="6" t="s">
        <v>47</v>
      </c>
    </row>
    <row r="187" spans="1:6">
      <c r="A187" s="246" t="s">
        <v>9</v>
      </c>
      <c r="B187" s="245" t="s">
        <v>64</v>
      </c>
      <c r="C187" s="121" t="s">
        <v>23</v>
      </c>
      <c r="D187" s="33">
        <v>6828463.6799999997</v>
      </c>
      <c r="E187" s="33"/>
      <c r="F187" s="5"/>
    </row>
    <row r="188" spans="1:6" ht="13.5" thickBot="1">
      <c r="A188" s="255"/>
      <c r="B188" s="256"/>
      <c r="C188" s="123" t="s">
        <v>24</v>
      </c>
      <c r="D188" s="74"/>
      <c r="E188" s="75"/>
      <c r="F188" s="74"/>
    </row>
    <row r="189" spans="1:6">
      <c r="A189" s="246" t="s">
        <v>10</v>
      </c>
      <c r="B189" s="245" t="s">
        <v>21</v>
      </c>
      <c r="C189" s="141" t="s">
        <v>23</v>
      </c>
      <c r="D189" s="33"/>
      <c r="E189" s="33"/>
      <c r="F189" s="5"/>
    </row>
    <row r="190" spans="1:6" ht="13.5" thickBot="1">
      <c r="A190" s="255"/>
      <c r="B190" s="256"/>
      <c r="C190" s="142" t="s">
        <v>24</v>
      </c>
      <c r="D190" s="74"/>
      <c r="E190" s="75"/>
      <c r="F190" s="74"/>
    </row>
    <row r="193" spans="1:6">
      <c r="A193" s="4"/>
      <c r="B193" s="126" t="s">
        <v>147</v>
      </c>
      <c r="C193" s="131" t="s">
        <v>148</v>
      </c>
      <c r="D193" s="277" t="s">
        <v>149</v>
      </c>
      <c r="E193" s="278"/>
      <c r="F193" s="153">
        <v>2016</v>
      </c>
    </row>
    <row r="194" spans="1:6">
      <c r="A194" s="4"/>
      <c r="B194" s="56"/>
      <c r="C194" s="130"/>
      <c r="D194" s="53" t="s">
        <v>30</v>
      </c>
      <c r="E194" s="53" t="s">
        <v>31</v>
      </c>
      <c r="F194" s="53" t="s">
        <v>32</v>
      </c>
    </row>
    <row r="195" spans="1:6" ht="25.5">
      <c r="A195" s="4"/>
      <c r="B195" s="4"/>
      <c r="C195" s="4"/>
      <c r="D195" s="51" t="s">
        <v>108</v>
      </c>
      <c r="E195" s="54" t="s">
        <v>109</v>
      </c>
      <c r="F195" s="6" t="s">
        <v>47</v>
      </c>
    </row>
    <row r="196" spans="1:6">
      <c r="A196" s="250" t="s">
        <v>9</v>
      </c>
      <c r="B196" s="248" t="s">
        <v>64</v>
      </c>
      <c r="C196" s="154" t="s">
        <v>23</v>
      </c>
      <c r="D196" s="33">
        <v>1305755.58</v>
      </c>
      <c r="E196" s="33"/>
      <c r="F196" s="5"/>
    </row>
    <row r="197" spans="1:6" ht="13.5" thickBot="1">
      <c r="A197" s="262"/>
      <c r="B197" s="264"/>
      <c r="C197" s="157" t="s">
        <v>24</v>
      </c>
      <c r="D197" s="74"/>
      <c r="E197" s="75"/>
      <c r="F197" s="74"/>
    </row>
    <row r="198" spans="1:6">
      <c r="A198" s="261" t="s">
        <v>10</v>
      </c>
      <c r="B198" s="263" t="s">
        <v>21</v>
      </c>
      <c r="C198" s="154" t="s">
        <v>23</v>
      </c>
      <c r="D198" s="33"/>
      <c r="E198" s="33"/>
      <c r="F198" s="5"/>
    </row>
    <row r="199" spans="1:6" ht="13.5" thickBot="1">
      <c r="A199" s="262"/>
      <c r="B199" s="264"/>
      <c r="C199" s="157" t="s">
        <v>24</v>
      </c>
      <c r="D199" s="74"/>
      <c r="E199" s="75"/>
      <c r="F199" s="74"/>
    </row>
    <row r="201" spans="1:6">
      <c r="D201" s="31"/>
    </row>
    <row r="203" spans="1:6">
      <c r="A203" s="4"/>
      <c r="B203" s="126" t="s">
        <v>161</v>
      </c>
      <c r="C203" s="131" t="s">
        <v>162</v>
      </c>
      <c r="D203" s="282" t="s">
        <v>160</v>
      </c>
      <c r="E203" s="283"/>
      <c r="F203" s="185"/>
    </row>
    <row r="204" spans="1:6">
      <c r="A204" s="4"/>
      <c r="B204" s="56"/>
      <c r="C204" s="130"/>
      <c r="D204" s="53" t="s">
        <v>30</v>
      </c>
      <c r="E204" s="53" t="s">
        <v>31</v>
      </c>
      <c r="F204" s="53" t="s">
        <v>32</v>
      </c>
    </row>
    <row r="205" spans="1:6" ht="26.25" thickBot="1">
      <c r="A205" s="4"/>
      <c r="B205" s="4"/>
      <c r="C205" s="4"/>
      <c r="D205" s="51" t="s">
        <v>108</v>
      </c>
      <c r="E205" s="54" t="s">
        <v>109</v>
      </c>
      <c r="F205" s="6" t="s">
        <v>47</v>
      </c>
    </row>
    <row r="206" spans="1:6">
      <c r="A206" s="261" t="s">
        <v>10</v>
      </c>
      <c r="B206" s="263" t="s">
        <v>21</v>
      </c>
      <c r="C206" s="186" t="s">
        <v>23</v>
      </c>
      <c r="D206" s="33"/>
      <c r="E206" s="33"/>
      <c r="F206" s="5"/>
    </row>
    <row r="207" spans="1:6" ht="13.5" thickBot="1">
      <c r="A207" s="262"/>
      <c r="B207" s="264"/>
      <c r="C207" s="189" t="s">
        <v>24</v>
      </c>
      <c r="D207" s="74"/>
      <c r="E207" s="190"/>
      <c r="F207" s="74"/>
    </row>
    <row r="209" spans="1:6" ht="13.5" thickBot="1"/>
    <row r="210" spans="1:6">
      <c r="A210" s="212"/>
      <c r="B210" s="213" t="s">
        <v>221</v>
      </c>
      <c r="C210" s="214" t="s">
        <v>222</v>
      </c>
      <c r="D210" s="265" t="s">
        <v>112</v>
      </c>
      <c r="E210" s="265"/>
      <c r="F210" s="215">
        <v>2016</v>
      </c>
    </row>
    <row r="211" spans="1:6">
      <c r="A211" s="216"/>
      <c r="B211" s="56" t="s">
        <v>111</v>
      </c>
      <c r="C211" s="65" t="s">
        <v>223</v>
      </c>
      <c r="D211" s="53" t="s">
        <v>30</v>
      </c>
      <c r="E211" s="53" t="s">
        <v>31</v>
      </c>
      <c r="F211" s="217" t="s">
        <v>32</v>
      </c>
    </row>
    <row r="212" spans="1:6" ht="25.5">
      <c r="A212" s="216"/>
      <c r="B212" s="4"/>
      <c r="C212" s="4"/>
      <c r="D212" s="51" t="s">
        <v>108</v>
      </c>
      <c r="E212" s="54" t="s">
        <v>109</v>
      </c>
      <c r="F212" s="218" t="s">
        <v>47</v>
      </c>
    </row>
    <row r="213" spans="1:6">
      <c r="A213" s="246" t="s">
        <v>4</v>
      </c>
      <c r="B213" s="245" t="s">
        <v>17</v>
      </c>
      <c r="C213" s="226" t="s">
        <v>23</v>
      </c>
      <c r="D213" s="33"/>
      <c r="E213" s="33"/>
      <c r="F213" s="219"/>
    </row>
    <row r="214" spans="1:6" ht="13.5" thickBot="1">
      <c r="A214" s="246"/>
      <c r="B214" s="245"/>
      <c r="C214" s="226" t="s">
        <v>24</v>
      </c>
      <c r="D214" s="74"/>
      <c r="E214" s="75">
        <v>99370</v>
      </c>
      <c r="F214" s="182"/>
    </row>
    <row r="215" spans="1:6">
      <c r="A215" s="257" t="s">
        <v>7</v>
      </c>
      <c r="B215" s="245" t="s">
        <v>134</v>
      </c>
      <c r="C215" s="203" t="s">
        <v>23</v>
      </c>
      <c r="D215" s="33"/>
      <c r="E215" s="33"/>
      <c r="F215" s="219"/>
    </row>
    <row r="216" spans="1:6" ht="13.5" thickBot="1">
      <c r="A216" s="258"/>
      <c r="B216" s="256"/>
      <c r="C216" s="204" t="s">
        <v>24</v>
      </c>
      <c r="D216" s="74"/>
      <c r="E216" s="75">
        <v>102</v>
      </c>
      <c r="F216" s="182"/>
    </row>
    <row r="217" spans="1:6">
      <c r="A217" s="257" t="s">
        <v>9</v>
      </c>
      <c r="B217" s="245" t="s">
        <v>64</v>
      </c>
      <c r="C217" s="203" t="s">
        <v>23</v>
      </c>
      <c r="D217" s="33">
        <f>47939.54+10592202.85</f>
        <v>10640142.389999999</v>
      </c>
      <c r="E217" s="33"/>
      <c r="F217" s="219"/>
    </row>
    <row r="218" spans="1:6" ht="13.5" thickBot="1">
      <c r="A218" s="258"/>
      <c r="B218" s="256"/>
      <c r="C218" s="204" t="s">
        <v>24</v>
      </c>
      <c r="D218" s="74"/>
      <c r="E218" s="75"/>
      <c r="F218" s="182"/>
    </row>
    <row r="219" spans="1:6" ht="13.5" thickBot="1"/>
    <row r="220" spans="1:6">
      <c r="A220" s="212"/>
      <c r="B220" s="221" t="s">
        <v>185</v>
      </c>
      <c r="C220" s="222" t="s">
        <v>187</v>
      </c>
      <c r="D220" s="265" t="s">
        <v>57</v>
      </c>
      <c r="E220" s="265"/>
      <c r="F220" s="215">
        <v>2016</v>
      </c>
    </row>
    <row r="221" spans="1:6">
      <c r="A221" s="216"/>
      <c r="B221" s="56"/>
      <c r="C221" s="65"/>
      <c r="D221" s="53" t="s">
        <v>30</v>
      </c>
      <c r="E221" s="53" t="s">
        <v>31</v>
      </c>
      <c r="F221" s="217" t="s">
        <v>32</v>
      </c>
    </row>
    <row r="222" spans="1:6" ht="25.5">
      <c r="A222" s="216"/>
      <c r="B222" s="4"/>
      <c r="C222" s="4"/>
      <c r="D222" s="51" t="s">
        <v>108</v>
      </c>
      <c r="E222" s="54" t="s">
        <v>109</v>
      </c>
      <c r="F222" s="218" t="s">
        <v>47</v>
      </c>
    </row>
    <row r="223" spans="1:6">
      <c r="A223" s="257" t="s">
        <v>7</v>
      </c>
      <c r="B223" s="245" t="s">
        <v>134</v>
      </c>
      <c r="C223" s="203" t="s">
        <v>23</v>
      </c>
      <c r="D223" s="33"/>
      <c r="E223" s="33"/>
      <c r="F223" s="219"/>
    </row>
    <row r="224" spans="1:6" ht="13.5" thickBot="1">
      <c r="A224" s="258"/>
      <c r="B224" s="256"/>
      <c r="C224" s="204" t="s">
        <v>24</v>
      </c>
      <c r="D224" s="74"/>
      <c r="E224" s="75"/>
      <c r="F224" s="182"/>
    </row>
    <row r="225" spans="1:6">
      <c r="A225" s="257" t="s">
        <v>9</v>
      </c>
      <c r="B225" s="245" t="s">
        <v>64</v>
      </c>
      <c r="C225" s="203" t="s">
        <v>23</v>
      </c>
      <c r="D225" s="30">
        <v>243416.54</v>
      </c>
      <c r="E225" s="33"/>
      <c r="F225" s="219"/>
    </row>
    <row r="226" spans="1:6" ht="13.5" thickBot="1">
      <c r="A226" s="258"/>
      <c r="B226" s="256"/>
      <c r="C226" s="204" t="s">
        <v>24</v>
      </c>
      <c r="D226" s="74"/>
      <c r="E226" s="75"/>
      <c r="F226" s="182"/>
    </row>
    <row r="227" spans="1:6" ht="13.5" thickBot="1"/>
    <row r="228" spans="1:6">
      <c r="A228" s="212"/>
      <c r="B228" s="223" t="s">
        <v>232</v>
      </c>
      <c r="C228" s="224" t="s">
        <v>225</v>
      </c>
      <c r="D228" s="265" t="s">
        <v>60</v>
      </c>
      <c r="E228" s="265"/>
      <c r="F228" s="215">
        <v>2016</v>
      </c>
    </row>
    <row r="229" spans="1:6">
      <c r="A229" s="216"/>
      <c r="B229" s="56"/>
      <c r="C229" s="65"/>
      <c r="D229" s="53" t="s">
        <v>30</v>
      </c>
      <c r="E229" s="53" t="s">
        <v>31</v>
      </c>
      <c r="F229" s="217" t="s">
        <v>32</v>
      </c>
    </row>
    <row r="230" spans="1:6" ht="25.5">
      <c r="A230" s="216"/>
      <c r="B230" s="4"/>
      <c r="C230" s="4"/>
      <c r="D230" s="51" t="s">
        <v>108</v>
      </c>
      <c r="E230" s="54" t="s">
        <v>109</v>
      </c>
      <c r="F230" s="218" t="s">
        <v>47</v>
      </c>
    </row>
    <row r="231" spans="1:6">
      <c r="A231" s="257" t="s">
        <v>7</v>
      </c>
      <c r="B231" s="245" t="s">
        <v>134</v>
      </c>
      <c r="C231" s="203" t="s">
        <v>23</v>
      </c>
      <c r="D231" s="33"/>
      <c r="E231" s="33"/>
      <c r="F231" s="219"/>
    </row>
    <row r="232" spans="1:6" ht="13.5" thickBot="1">
      <c r="A232" s="258"/>
      <c r="B232" s="256"/>
      <c r="C232" s="204" t="s">
        <v>24</v>
      </c>
      <c r="D232" s="74"/>
      <c r="E232" s="75"/>
      <c r="F232" s="182"/>
    </row>
    <row r="233" spans="1:6">
      <c r="A233" s="257" t="s">
        <v>9</v>
      </c>
      <c r="B233" s="245" t="s">
        <v>64</v>
      </c>
      <c r="C233" s="203" t="s">
        <v>23</v>
      </c>
      <c r="D233" s="33">
        <v>1093238.31</v>
      </c>
      <c r="E233" s="33"/>
      <c r="F233" s="219"/>
    </row>
    <row r="234" spans="1:6" ht="13.5" thickBot="1">
      <c r="A234" s="258"/>
      <c r="B234" s="256"/>
      <c r="C234" s="204" t="s">
        <v>24</v>
      </c>
      <c r="D234" s="74"/>
      <c r="E234" s="75"/>
      <c r="F234" s="182"/>
    </row>
  </sheetData>
  <mergeCells count="125">
    <mergeCell ref="D203:E203"/>
    <mergeCell ref="B127:B128"/>
    <mergeCell ref="B19:B20"/>
    <mergeCell ref="D193:E193"/>
    <mergeCell ref="A196:A197"/>
    <mergeCell ref="B196:B197"/>
    <mergeCell ref="A198:A199"/>
    <mergeCell ref="B198:B199"/>
    <mergeCell ref="A149:A150"/>
    <mergeCell ref="B149:B150"/>
    <mergeCell ref="A44:A45"/>
    <mergeCell ref="B44:B45"/>
    <mergeCell ref="B171:B172"/>
    <mergeCell ref="B120:B121"/>
    <mergeCell ref="A147:A148"/>
    <mergeCell ref="B147:B148"/>
    <mergeCell ref="B110:B111"/>
    <mergeCell ref="A75:A76"/>
    <mergeCell ref="B75:B76"/>
    <mergeCell ref="D39:E39"/>
    <mergeCell ref="A42:A43"/>
    <mergeCell ref="D55:E55"/>
    <mergeCell ref="B108:B109"/>
    <mergeCell ref="A145:A146"/>
    <mergeCell ref="B145:B146"/>
    <mergeCell ref="D88:E88"/>
    <mergeCell ref="D64:E64"/>
    <mergeCell ref="A67:A68"/>
    <mergeCell ref="B91:B92"/>
    <mergeCell ref="D72:E72"/>
    <mergeCell ref="D115:E115"/>
    <mergeCell ref="B118:B119"/>
    <mergeCell ref="A110:A111"/>
    <mergeCell ref="D1:E1"/>
    <mergeCell ref="A7:A8"/>
    <mergeCell ref="B7:B8"/>
    <mergeCell ref="D48:E48"/>
    <mergeCell ref="D14:E14"/>
    <mergeCell ref="A17:A18"/>
    <mergeCell ref="B17:B18"/>
    <mergeCell ref="A51:A52"/>
    <mergeCell ref="B51:B52"/>
    <mergeCell ref="D23:E23"/>
    <mergeCell ref="A26:A27"/>
    <mergeCell ref="B26:B27"/>
    <mergeCell ref="D31:E31"/>
    <mergeCell ref="A5:A6"/>
    <mergeCell ref="B5:B6"/>
    <mergeCell ref="D2:E2"/>
    <mergeCell ref="A10:A11"/>
    <mergeCell ref="B10:B11"/>
    <mergeCell ref="A19:A20"/>
    <mergeCell ref="B42:B43"/>
    <mergeCell ref="D220:E220"/>
    <mergeCell ref="A223:A224"/>
    <mergeCell ref="B223:B224"/>
    <mergeCell ref="A189:A190"/>
    <mergeCell ref="B189:B190"/>
    <mergeCell ref="D184:E184"/>
    <mergeCell ref="A187:A188"/>
    <mergeCell ref="B187:B188"/>
    <mergeCell ref="D124:E124"/>
    <mergeCell ref="D133:E133"/>
    <mergeCell ref="A138:A139"/>
    <mergeCell ref="B138:B139"/>
    <mergeCell ref="D142:E142"/>
    <mergeCell ref="A129:A130"/>
    <mergeCell ref="B129:B130"/>
    <mergeCell ref="A136:A137"/>
    <mergeCell ref="D164:E164"/>
    <mergeCell ref="A169:A170"/>
    <mergeCell ref="B169:B170"/>
    <mergeCell ref="A178:A179"/>
    <mergeCell ref="B178:B179"/>
    <mergeCell ref="D175:E175"/>
    <mergeCell ref="A167:A168"/>
    <mergeCell ref="A127:A128"/>
    <mergeCell ref="D228:E228"/>
    <mergeCell ref="A231:A232"/>
    <mergeCell ref="B231:B232"/>
    <mergeCell ref="A233:A234"/>
    <mergeCell ref="B233:B234"/>
    <mergeCell ref="D80:E80"/>
    <mergeCell ref="A83:A84"/>
    <mergeCell ref="B83:B84"/>
    <mergeCell ref="D153:E153"/>
    <mergeCell ref="A158:A159"/>
    <mergeCell ref="B158:B159"/>
    <mergeCell ref="A160:A161"/>
    <mergeCell ref="B160:B161"/>
    <mergeCell ref="D210:E210"/>
    <mergeCell ref="A215:A216"/>
    <mergeCell ref="B215:B216"/>
    <mergeCell ref="A217:A218"/>
    <mergeCell ref="B217:B218"/>
    <mergeCell ref="B167:B168"/>
    <mergeCell ref="A91:A92"/>
    <mergeCell ref="A120:A121"/>
    <mergeCell ref="A171:A172"/>
    <mergeCell ref="D96:E96"/>
    <mergeCell ref="D105:E105"/>
    <mergeCell ref="A213:A214"/>
    <mergeCell ref="B213:B214"/>
    <mergeCell ref="A180:A181"/>
    <mergeCell ref="B180:B181"/>
    <mergeCell ref="A225:A226"/>
    <mergeCell ref="B225:B226"/>
    <mergeCell ref="A58:A59"/>
    <mergeCell ref="B58:B59"/>
    <mergeCell ref="A34:A35"/>
    <mergeCell ref="B34:B35"/>
    <mergeCell ref="B67:B68"/>
    <mergeCell ref="B101:B102"/>
    <mergeCell ref="A101:A102"/>
    <mergeCell ref="A118:A119"/>
    <mergeCell ref="A99:A100"/>
    <mergeCell ref="B99:B100"/>
    <mergeCell ref="A60:A61"/>
    <mergeCell ref="B60:B61"/>
    <mergeCell ref="B136:B137"/>
    <mergeCell ref="A108:A109"/>
    <mergeCell ref="A206:A207"/>
    <mergeCell ref="B206:B207"/>
    <mergeCell ref="A156:A157"/>
    <mergeCell ref="B156:B157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5" fitToWidth="2" fitToHeight="2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5">
    <tabColor rgb="FF00FF99"/>
    <pageSetUpPr fitToPage="1"/>
  </sheetPr>
  <dimension ref="A1:H54"/>
  <sheetViews>
    <sheetView showGridLines="0" workbookViewId="0">
      <pane xSplit="2" ySplit="4" topLeftCell="C23" activePane="bottomRight" state="frozen"/>
      <selection pane="topRight" activeCell="C1" sqref="C1"/>
      <selection pane="bottomLeft" activeCell="A5" sqref="A5"/>
      <selection pane="bottomRight" activeCell="E30" sqref="E30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29.25" customHeight="1">
      <c r="A2" s="4"/>
      <c r="B2" s="55" t="s">
        <v>40</v>
      </c>
      <c r="C2" s="129" t="s">
        <v>210</v>
      </c>
      <c r="D2" s="252" t="s">
        <v>67</v>
      </c>
      <c r="E2" s="252"/>
      <c r="F2" s="42">
        <v>2016</v>
      </c>
    </row>
    <row r="3" spans="1:6">
      <c r="A3" s="4"/>
      <c r="B3" s="56"/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>
        <v>173.6</v>
      </c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33">
        <f>157021.41-173.6</f>
        <v>156847.81</v>
      </c>
      <c r="E30" s="33"/>
      <c r="F30" s="5"/>
    </row>
    <row r="31" spans="1:8">
      <c r="A31" s="251"/>
      <c r="B31" s="249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33"/>
      <c r="E35" s="33"/>
      <c r="F35" s="5"/>
    </row>
    <row r="36" spans="1:6">
      <c r="A36" s="246"/>
      <c r="B36" s="245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157021.41</v>
      </c>
      <c r="E54" s="32">
        <f>E6+E11+E16+E21+E26+E31+E36+E41+E46+E51</f>
        <v>0</v>
      </c>
      <c r="F54" s="6"/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>
    <tabColor rgb="FF00FF99"/>
    <pageSetUpPr fitToPage="1"/>
  </sheetPr>
  <dimension ref="A1:H54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29.25" customHeight="1">
      <c r="A2" s="4"/>
      <c r="B2" s="55" t="s">
        <v>40</v>
      </c>
      <c r="C2" s="39" t="s">
        <v>190</v>
      </c>
      <c r="D2" s="252" t="s">
        <v>66</v>
      </c>
      <c r="E2" s="252"/>
      <c r="F2" s="42">
        <v>2016</v>
      </c>
    </row>
    <row r="3" spans="1:6">
      <c r="A3" s="4"/>
      <c r="B3" s="56"/>
      <c r="C3" s="39" t="s">
        <v>191</v>
      </c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33">
        <v>1451389.39</v>
      </c>
      <c r="E30" s="33"/>
      <c r="F30" s="5"/>
    </row>
    <row r="31" spans="1:8">
      <c r="A31" s="251"/>
      <c r="B31" s="249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33"/>
      <c r="E35" s="33"/>
      <c r="F35" s="5"/>
    </row>
    <row r="36" spans="1:6">
      <c r="A36" s="246"/>
      <c r="B36" s="245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1451389.39</v>
      </c>
      <c r="E54" s="32">
        <f>E6+E11+E16+E21+E26+E31+E36+E41+E46+E51</f>
        <v>0</v>
      </c>
      <c r="F54" s="6"/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0000"/>
    <pageSetUpPr fitToPage="1"/>
  </sheetPr>
  <dimension ref="A1:R65"/>
  <sheetViews>
    <sheetView tabSelected="1" zoomScaleNormal="100" workbookViewId="0">
      <pane xSplit="2" ySplit="5" topLeftCell="C72" activePane="bottomRight" state="frozen"/>
      <selection pane="topRight" activeCell="C1" sqref="C1"/>
      <selection pane="bottomLeft" activeCell="A6" sqref="A6"/>
      <selection pane="bottomRight" activeCell="B37" sqref="B37"/>
    </sheetView>
  </sheetViews>
  <sheetFormatPr defaultColWidth="9.140625" defaultRowHeight="12.75"/>
  <cols>
    <col min="1" max="1" width="33.42578125" style="143" bestFit="1" customWidth="1"/>
    <col min="2" max="2" width="16.7109375" style="143" customWidth="1"/>
    <col min="3" max="3" width="13.85546875" style="143" customWidth="1"/>
    <col min="4" max="4" width="11.7109375" style="143" bestFit="1" customWidth="1"/>
    <col min="5" max="5" width="11.7109375" style="143" customWidth="1"/>
    <col min="6" max="6" width="12.140625" style="143" customWidth="1"/>
    <col min="7" max="7" width="10.140625" style="143" customWidth="1"/>
    <col min="8" max="8" width="15.140625" style="143" bestFit="1" customWidth="1"/>
    <col min="9" max="9" width="13.85546875" style="143" customWidth="1"/>
    <col min="10" max="10" width="2" style="143" customWidth="1"/>
    <col min="11" max="11" width="12.7109375" style="143" customWidth="1"/>
    <col min="12" max="12" width="11.28515625" style="143" bestFit="1" customWidth="1"/>
    <col min="13" max="13" width="12.42578125" style="143" customWidth="1"/>
    <col min="14" max="14" width="11.7109375" style="143" customWidth="1"/>
    <col min="15" max="15" width="11.28515625" style="143" bestFit="1" customWidth="1"/>
    <col min="16" max="16" width="11.7109375" style="143" customWidth="1"/>
    <col min="17" max="17" width="12.7109375" style="143" customWidth="1"/>
    <col min="18" max="18" width="9.140625" style="143" customWidth="1"/>
    <col min="19" max="16384" width="9.140625" style="143"/>
  </cols>
  <sheetData>
    <row r="1" spans="1:17">
      <c r="A1" s="145" t="s">
        <v>106</v>
      </c>
    </row>
    <row r="2" spans="1:17" ht="13.5" thickBot="1"/>
    <row r="3" spans="1:17" ht="13.5" thickBot="1">
      <c r="C3" s="144" t="s">
        <v>127</v>
      </c>
      <c r="K3" s="144" t="s">
        <v>126</v>
      </c>
    </row>
    <row r="4" spans="1:17">
      <c r="C4" s="145"/>
    </row>
    <row r="5" spans="1:17" s="145" customFormat="1">
      <c r="A5" s="145" t="s">
        <v>102</v>
      </c>
      <c r="B5" s="145" t="s">
        <v>103</v>
      </c>
      <c r="C5" s="145" t="s">
        <v>240</v>
      </c>
      <c r="D5" s="145" t="s">
        <v>119</v>
      </c>
      <c r="E5" s="145" t="s">
        <v>21</v>
      </c>
      <c r="F5" s="145" t="s">
        <v>123</v>
      </c>
      <c r="G5" s="145" t="s">
        <v>122</v>
      </c>
      <c r="H5" s="145" t="s">
        <v>8</v>
      </c>
      <c r="I5" s="158" t="s">
        <v>128</v>
      </c>
      <c r="K5" s="145" t="s">
        <v>241</v>
      </c>
      <c r="L5" s="145" t="s">
        <v>124</v>
      </c>
      <c r="M5" s="145" t="s">
        <v>21</v>
      </c>
      <c r="N5" s="145" t="s">
        <v>125</v>
      </c>
      <c r="O5" s="145" t="s">
        <v>122</v>
      </c>
      <c r="P5" s="145" t="s">
        <v>8</v>
      </c>
      <c r="Q5" s="158" t="s">
        <v>129</v>
      </c>
    </row>
    <row r="6" spans="1:17">
      <c r="A6" s="149" t="str">
        <f>IT_WH!B2</f>
        <v>Whirlpool Europe s.r.l. Socio Unico</v>
      </c>
      <c r="B6" s="149" t="s">
        <v>233</v>
      </c>
      <c r="C6" s="146">
        <f>IT_WH!D30</f>
        <v>48110897.560000002</v>
      </c>
      <c r="D6" s="146">
        <f>IT_WH!D25</f>
        <v>1213038.23</v>
      </c>
      <c r="E6" s="146">
        <f>IT_WH!D35</f>
        <v>509749.34</v>
      </c>
      <c r="F6" s="146"/>
      <c r="G6" s="146"/>
      <c r="H6" s="146"/>
      <c r="I6" s="159">
        <f>SUM(C6:G7)</f>
        <v>54622298.550000004</v>
      </c>
      <c r="K6" s="146"/>
      <c r="L6" s="146">
        <f>IT_WH!E26</f>
        <v>286148.39999999997</v>
      </c>
      <c r="M6" s="146">
        <f>IT_WH!E36</f>
        <v>6156875.54</v>
      </c>
      <c r="N6" s="146"/>
      <c r="O6" s="146">
        <f>IT_WH!E11</f>
        <v>694400</v>
      </c>
      <c r="P6" s="146">
        <f>IT_WH!E6</f>
        <v>0</v>
      </c>
      <c r="Q6" s="159">
        <f t="shared" ref="Q6:Q50" si="0">SUM(K6:P6)</f>
        <v>7137423.9400000004</v>
      </c>
    </row>
    <row r="7" spans="1:17">
      <c r="A7" s="149" t="str">
        <f>IT_INdesit!B2</f>
        <v>Indesit Company</v>
      </c>
      <c r="B7" s="149" t="s">
        <v>33</v>
      </c>
      <c r="C7" s="146">
        <f>IT_INdesit!D30</f>
        <v>4649285.25</v>
      </c>
      <c r="D7" s="146">
        <f>IT_INdesit!D25</f>
        <v>139328.17000000001</v>
      </c>
      <c r="E7" s="146"/>
      <c r="F7" s="146"/>
      <c r="G7" s="146"/>
      <c r="H7" s="146"/>
      <c r="I7" s="159">
        <f t="shared" ref="I7:I49" si="1">SUM(C7:G8)</f>
        <v>10501581.65</v>
      </c>
      <c r="K7" s="146"/>
      <c r="L7" s="146">
        <f>IT_INdesit!E26</f>
        <v>94722.83</v>
      </c>
      <c r="M7" s="146"/>
      <c r="N7" s="146">
        <f>IT_INdesit!E46</f>
        <v>340429.36</v>
      </c>
      <c r="O7" s="146">
        <f>IT_INdesit!E11</f>
        <v>326693.89</v>
      </c>
      <c r="P7" s="146"/>
      <c r="Q7" s="159">
        <f t="shared" si="0"/>
        <v>761846.08000000007</v>
      </c>
    </row>
    <row r="8" spans="1:17">
      <c r="A8" s="149" t="str">
        <f>'tab. DP_US'!B2</f>
        <v>Whirlpool Corporation</v>
      </c>
      <c r="B8" s="149" t="s">
        <v>35</v>
      </c>
      <c r="C8" s="146">
        <f>'tab. DP_US'!D30</f>
        <v>784939.23</v>
      </c>
      <c r="D8" s="149"/>
      <c r="E8" s="146"/>
      <c r="F8" s="146">
        <f>'tab. DP_US'!D45</f>
        <v>4928029</v>
      </c>
      <c r="G8" s="149"/>
      <c r="H8" s="149"/>
      <c r="I8" s="159">
        <f t="shared" si="1"/>
        <v>10195810.15</v>
      </c>
      <c r="K8" s="149"/>
      <c r="L8" s="149"/>
      <c r="M8" s="146">
        <f>'tab. DP_US'!E36</f>
        <v>12326</v>
      </c>
      <c r="N8" s="146">
        <f>'tab. DP_US'!E46</f>
        <v>4628955.58</v>
      </c>
      <c r="O8" s="149"/>
      <c r="P8" s="149"/>
      <c r="Q8" s="159">
        <f t="shared" si="0"/>
        <v>4641281.58</v>
      </c>
    </row>
    <row r="9" spans="1:17">
      <c r="A9" s="149" t="str">
        <f>tab.DP_UK!B2</f>
        <v>WHIRLPOOL UK Appliances</v>
      </c>
      <c r="B9" s="149" t="s">
        <v>153</v>
      </c>
      <c r="C9" s="146">
        <f>tab.DP_UK!D30</f>
        <v>4482654.18</v>
      </c>
      <c r="D9" s="146">
        <f>tab.DP_UK!D25</f>
        <v>187.74</v>
      </c>
      <c r="E9" s="146"/>
      <c r="F9" s="146"/>
      <c r="G9" s="149"/>
      <c r="H9" s="149"/>
      <c r="I9" s="159">
        <f t="shared" si="1"/>
        <v>11863881.960000001</v>
      </c>
      <c r="K9" s="149"/>
      <c r="L9" s="149"/>
      <c r="M9" s="146"/>
      <c r="N9" s="146"/>
      <c r="O9" s="149"/>
      <c r="P9" s="149"/>
      <c r="Q9" s="159">
        <f t="shared" si="0"/>
        <v>0</v>
      </c>
    </row>
    <row r="10" spans="1:17">
      <c r="A10" s="149" t="str">
        <f>GER_Ire!B2</f>
        <v>IRE Beteiligung GmbH</v>
      </c>
      <c r="B10" s="149" t="s">
        <v>34</v>
      </c>
      <c r="C10" s="146">
        <f>GER_Ire!D30</f>
        <v>7380791.04</v>
      </c>
      <c r="D10" s="146">
        <f>GER_Bauk!D25</f>
        <v>249</v>
      </c>
      <c r="E10" s="146"/>
      <c r="F10" s="146"/>
      <c r="G10" s="149"/>
      <c r="H10" s="149"/>
      <c r="I10" s="159">
        <f t="shared" si="1"/>
        <v>51192102.239999995</v>
      </c>
      <c r="K10" s="146"/>
      <c r="L10" s="149"/>
      <c r="M10" s="146"/>
      <c r="N10" s="146">
        <f>GER_Ire!E46</f>
        <v>486854</v>
      </c>
      <c r="O10" s="146">
        <f>GER_Ire!E11+GER_Bauk!E11</f>
        <v>0</v>
      </c>
      <c r="P10" s="149"/>
      <c r="Q10" s="159">
        <f t="shared" si="0"/>
        <v>486854</v>
      </c>
    </row>
    <row r="11" spans="1:17">
      <c r="A11" s="149" t="str">
        <f>GER_Bauk!B2</f>
        <v>BAUKNECHT HAUSGER GMBH</v>
      </c>
      <c r="B11" s="149" t="s">
        <v>34</v>
      </c>
      <c r="C11" s="146">
        <f>GER_Bauk!D30</f>
        <v>43811062.199999996</v>
      </c>
      <c r="D11" s="146"/>
      <c r="E11" s="146"/>
      <c r="F11" s="146"/>
      <c r="G11" s="149"/>
      <c r="H11" s="149"/>
      <c r="I11" s="159">
        <f t="shared" si="1"/>
        <v>50091339.479999997</v>
      </c>
      <c r="K11" s="146"/>
      <c r="L11" s="149"/>
      <c r="M11" s="146"/>
      <c r="N11" s="146"/>
      <c r="O11" s="146"/>
      <c r="P11" s="149"/>
      <c r="Q11" s="159">
        <f t="shared" si="0"/>
        <v>0</v>
      </c>
    </row>
    <row r="12" spans="1:17">
      <c r="A12" s="149" t="str">
        <f>HU_WH!B2</f>
        <v>WHIRLPOOL MAGYARORSZAG KFT</v>
      </c>
      <c r="B12" s="149" t="s">
        <v>55</v>
      </c>
      <c r="C12" s="146">
        <f>HU_WH!D30</f>
        <v>6280277.2800000003</v>
      </c>
      <c r="D12" s="149"/>
      <c r="E12" s="183"/>
      <c r="F12" s="183"/>
      <c r="G12" s="149"/>
      <c r="H12" s="149"/>
      <c r="I12" s="159">
        <f t="shared" si="1"/>
        <v>6904477.3500000006</v>
      </c>
      <c r="K12" s="146"/>
      <c r="L12" s="149"/>
      <c r="M12" s="149"/>
      <c r="N12" s="149"/>
      <c r="O12" s="149"/>
      <c r="P12" s="149"/>
      <c r="Q12" s="159">
        <f t="shared" si="0"/>
        <v>0</v>
      </c>
    </row>
    <row r="13" spans="1:17">
      <c r="A13" s="149" t="str">
        <f>HU_Indesit!B2</f>
        <v xml:space="preserve">Indesit Company </v>
      </c>
      <c r="B13" s="149" t="s">
        <v>55</v>
      </c>
      <c r="C13" s="146">
        <f>HU_Indesit!D30</f>
        <v>624200.06999999995</v>
      </c>
      <c r="D13" s="149"/>
      <c r="E13" s="183"/>
      <c r="F13" s="183"/>
      <c r="G13" s="149"/>
      <c r="H13" s="149"/>
      <c r="I13" s="159">
        <f t="shared" si="1"/>
        <v>26797040.829999998</v>
      </c>
      <c r="K13" s="146"/>
      <c r="L13" s="149"/>
      <c r="M13" s="149"/>
      <c r="N13" s="149"/>
      <c r="O13" s="149"/>
      <c r="P13" s="149"/>
      <c r="Q13" s="159">
        <f t="shared" si="0"/>
        <v>0</v>
      </c>
    </row>
    <row r="14" spans="1:17">
      <c r="A14" s="149" t="str">
        <f>PL_WH!B2</f>
        <v>WHIRLPOOL POLSKA SP. Z.O.O.</v>
      </c>
      <c r="B14" s="149" t="s">
        <v>56</v>
      </c>
      <c r="C14" s="146">
        <f>PL_WH!D30</f>
        <v>25031242.259999998</v>
      </c>
      <c r="D14" s="146">
        <f>PL_WH!D25</f>
        <v>1141598.5</v>
      </c>
      <c r="E14" s="149"/>
      <c r="F14" s="149"/>
      <c r="G14" s="149"/>
      <c r="H14" s="149"/>
      <c r="I14" s="159">
        <f t="shared" si="1"/>
        <v>30319602.43</v>
      </c>
      <c r="K14" s="146"/>
      <c r="L14" s="146">
        <f>PL_WH!E26</f>
        <v>750858.39</v>
      </c>
      <c r="M14" s="146">
        <f>PL_WH!E36</f>
        <v>85690.59</v>
      </c>
      <c r="N14" s="149"/>
      <c r="O14" s="149"/>
      <c r="P14" s="149"/>
      <c r="Q14" s="159">
        <f t="shared" si="0"/>
        <v>836548.98</v>
      </c>
    </row>
    <row r="15" spans="1:17">
      <c r="A15" s="149" t="str">
        <f>PL_Indesit!B2</f>
        <v>Indesit company Polska</v>
      </c>
      <c r="B15" s="149" t="s">
        <v>56</v>
      </c>
      <c r="C15" s="146">
        <f>PL_Indesit!D30</f>
        <v>4146667.17</v>
      </c>
      <c r="D15" s="146">
        <f>PL_Indesit!D25</f>
        <v>94.5</v>
      </c>
      <c r="E15" s="149"/>
      <c r="F15" s="149"/>
      <c r="G15" s="149"/>
      <c r="H15" s="149"/>
      <c r="I15" s="159">
        <f t="shared" si="1"/>
        <v>11886657.77</v>
      </c>
      <c r="K15" s="149"/>
      <c r="L15" s="146">
        <f>PL_Indesit!E26</f>
        <v>764.88</v>
      </c>
      <c r="M15" s="149"/>
      <c r="N15" s="149"/>
      <c r="O15" s="149"/>
      <c r="P15" s="149"/>
      <c r="Q15" s="159">
        <f t="shared" si="0"/>
        <v>764.88</v>
      </c>
    </row>
    <row r="16" spans="1:17">
      <c r="A16" s="149" t="str">
        <f>ESP!B2</f>
        <v>WHIRLPOOL DOMESTICOS S.PA</v>
      </c>
      <c r="B16" s="149" t="s">
        <v>58</v>
      </c>
      <c r="C16" s="146">
        <f>ESP!D30</f>
        <v>7739556.4899999993</v>
      </c>
      <c r="D16" s="146">
        <f>ESP!D25</f>
        <v>339.61</v>
      </c>
      <c r="E16" s="149"/>
      <c r="F16" s="149"/>
      <c r="G16" s="149"/>
      <c r="H16" s="149"/>
      <c r="I16" s="159">
        <f t="shared" si="1"/>
        <v>13159742.469999999</v>
      </c>
      <c r="K16" s="149"/>
      <c r="L16" s="149"/>
      <c r="M16" s="149"/>
      <c r="N16" s="149"/>
      <c r="O16" s="149"/>
      <c r="P16" s="149"/>
      <c r="Q16" s="159">
        <f t="shared" si="0"/>
        <v>0</v>
      </c>
    </row>
    <row r="17" spans="1:17">
      <c r="A17" s="149" t="str">
        <f>tab.DP_CR!B2</f>
        <v>WHIRLPOOL CR, spol. s.r.o.</v>
      </c>
      <c r="B17" s="149" t="s">
        <v>57</v>
      </c>
      <c r="C17" s="146">
        <f>tab.DP_CR!D30</f>
        <v>5419846.3700000001</v>
      </c>
      <c r="D17" s="146"/>
      <c r="E17" s="149"/>
      <c r="F17" s="149"/>
      <c r="G17" s="149"/>
      <c r="H17" s="149"/>
      <c r="I17" s="159">
        <f t="shared" si="1"/>
        <v>5663262.9100000001</v>
      </c>
      <c r="K17" s="146"/>
      <c r="L17" s="149"/>
      <c r="M17" s="146"/>
      <c r="N17" s="149"/>
      <c r="O17" s="149"/>
      <c r="P17" s="149"/>
      <c r="Q17" s="159">
        <f t="shared" si="0"/>
        <v>0</v>
      </c>
    </row>
    <row r="18" spans="1:17">
      <c r="A18" s="149" t="s">
        <v>231</v>
      </c>
      <c r="B18" s="149" t="s">
        <v>57</v>
      </c>
      <c r="C18" s="146">
        <f>'tab.DP_WH ost_nak_predaj'!D225</f>
        <v>243416.54</v>
      </c>
      <c r="D18" s="146"/>
      <c r="E18" s="149"/>
      <c r="F18" s="149"/>
      <c r="G18" s="149"/>
      <c r="H18" s="149"/>
      <c r="I18" s="159">
        <f t="shared" si="1"/>
        <v>47683494.43</v>
      </c>
      <c r="K18" s="146"/>
      <c r="L18" s="149"/>
      <c r="M18" s="146"/>
      <c r="N18" s="149"/>
      <c r="O18" s="149"/>
      <c r="P18" s="149"/>
      <c r="Q18" s="159">
        <f t="shared" si="0"/>
        <v>0</v>
      </c>
    </row>
    <row r="19" spans="1:17">
      <c r="A19" s="149" t="str">
        <f>FR!B2</f>
        <v>WHIRLPOOL FRANCE SA</v>
      </c>
      <c r="B19" s="149" t="s">
        <v>54</v>
      </c>
      <c r="C19" s="146">
        <f>FR!D30</f>
        <v>47415940.390000001</v>
      </c>
      <c r="D19" s="146">
        <f>FR!D25</f>
        <v>24137.5</v>
      </c>
      <c r="E19" s="146"/>
      <c r="F19" s="146"/>
      <c r="G19" s="149"/>
      <c r="H19" s="149"/>
      <c r="I19" s="159">
        <f t="shared" si="1"/>
        <v>62656350.580000006</v>
      </c>
      <c r="K19" s="146"/>
      <c r="L19" s="146">
        <f>FR!E26</f>
        <v>39639.96</v>
      </c>
      <c r="M19" s="146"/>
      <c r="N19" s="149"/>
      <c r="O19" s="149"/>
      <c r="P19" s="149"/>
      <c r="Q19" s="159">
        <f t="shared" si="0"/>
        <v>39639.96</v>
      </c>
    </row>
    <row r="20" spans="1:17">
      <c r="A20" s="149" t="str">
        <f>tab.DP_RO!B2</f>
        <v>WHIRLPOOL ROMANIA  SRL</v>
      </c>
      <c r="B20" s="149" t="s">
        <v>59</v>
      </c>
      <c r="C20" s="146">
        <f>tab.DP_RO!D30</f>
        <v>15216142.49</v>
      </c>
      <c r="D20" s="146">
        <f>tab.DP_RO!D25</f>
        <v>130.19999999999999</v>
      </c>
      <c r="E20" s="146"/>
      <c r="F20" s="146"/>
      <c r="G20" s="149"/>
      <c r="H20" s="149"/>
      <c r="I20" s="159">
        <f t="shared" si="1"/>
        <v>30057186.469999999</v>
      </c>
      <c r="K20" s="146"/>
      <c r="L20" s="149"/>
      <c r="M20" s="149"/>
      <c r="N20" s="149"/>
      <c r="O20" s="149"/>
      <c r="P20" s="149"/>
      <c r="Q20" s="159">
        <f t="shared" si="0"/>
        <v>0</v>
      </c>
    </row>
    <row r="21" spans="1:17">
      <c r="A21" s="149" t="str">
        <f>'tab.DP_WH ost_nak_predaj'!B2</f>
        <v>Whirlpool Slovakia Home Appliances</v>
      </c>
      <c r="B21" s="146" t="str">
        <f>'tab.DP_WH ost_nak_predaj'!D2</f>
        <v>Slovensko</v>
      </c>
      <c r="C21" s="146">
        <f>'tab.DP_WH ost_nak_predaj'!D7</f>
        <v>14840038.58</v>
      </c>
      <c r="D21" s="146">
        <f>'tab.DP_WH ost_nak_predaj'!D5</f>
        <v>875.2</v>
      </c>
      <c r="E21" s="149"/>
      <c r="F21" s="149"/>
      <c r="G21" s="149"/>
      <c r="H21" s="149"/>
      <c r="I21" s="159">
        <f t="shared" si="1"/>
        <v>18745289.049999997</v>
      </c>
      <c r="K21" s="146"/>
      <c r="L21" s="146">
        <f>'tab.DP_WH ost_nak_predaj'!E6</f>
        <v>210.53</v>
      </c>
      <c r="M21" s="149"/>
      <c r="N21" s="149"/>
      <c r="O21" s="149"/>
      <c r="P21" s="149"/>
      <c r="Q21" s="159">
        <f t="shared" si="0"/>
        <v>210.53</v>
      </c>
    </row>
    <row r="22" spans="1:17">
      <c r="A22" s="149" t="str">
        <f>'tab.DP_WH ost_nak_predaj'!B14</f>
        <v>Whirlpool Morocco</v>
      </c>
      <c r="B22" s="149" t="s">
        <v>68</v>
      </c>
      <c r="C22" s="146">
        <f>'tab.DP_WH ost_nak_predaj'!D17</f>
        <v>3904375.2699999996</v>
      </c>
      <c r="D22" s="149"/>
      <c r="E22" s="149"/>
      <c r="F22" s="149"/>
      <c r="G22" s="149"/>
      <c r="H22" s="149"/>
      <c r="I22" s="159">
        <f t="shared" si="1"/>
        <v>6636535.0099999998</v>
      </c>
      <c r="K22" s="149"/>
      <c r="L22" s="149"/>
      <c r="M22" s="149"/>
      <c r="N22" s="149"/>
      <c r="O22" s="149"/>
      <c r="P22" s="149"/>
      <c r="Q22" s="159">
        <f t="shared" si="0"/>
        <v>0</v>
      </c>
    </row>
    <row r="23" spans="1:17">
      <c r="A23" s="149" t="str">
        <f>'tab.DP_WH ost_nak_predaj'!B23</f>
        <v>Whirlpool Hellas S.A.</v>
      </c>
      <c r="B23" s="149" t="s">
        <v>70</v>
      </c>
      <c r="C23" s="146">
        <f>'tab.DP_WH ost_nak_predaj'!D26</f>
        <v>2732159.74</v>
      </c>
      <c r="D23" s="149"/>
      <c r="E23" s="146"/>
      <c r="F23" s="146"/>
      <c r="G23" s="149"/>
      <c r="H23" s="149"/>
      <c r="I23" s="159">
        <f t="shared" si="1"/>
        <v>4861127.04</v>
      </c>
      <c r="K23" s="149"/>
      <c r="L23" s="149"/>
      <c r="M23" s="149"/>
      <c r="N23" s="149"/>
      <c r="O23" s="149"/>
      <c r="P23" s="149"/>
      <c r="Q23" s="159">
        <f t="shared" si="0"/>
        <v>0</v>
      </c>
    </row>
    <row r="24" spans="1:17">
      <c r="A24" s="149" t="str">
        <f>'tab.DP_WH ost_nak_predaj'!B31</f>
        <v>Whirlpool Ósterreich GMBH</v>
      </c>
      <c r="B24" s="149" t="s">
        <v>71</v>
      </c>
      <c r="C24" s="146">
        <f>'tab.DP_WH ost_nak_predaj'!D34</f>
        <v>2128967.2999999998</v>
      </c>
      <c r="D24" s="149"/>
      <c r="E24" s="146"/>
      <c r="F24" s="149"/>
      <c r="G24" s="149"/>
      <c r="H24" s="149"/>
      <c r="I24" s="159">
        <f t="shared" si="1"/>
        <v>3337130.7699999996</v>
      </c>
      <c r="K24" s="146"/>
      <c r="L24" s="149"/>
      <c r="M24" s="149"/>
      <c r="N24" s="149"/>
      <c r="O24" s="149"/>
      <c r="P24" s="149"/>
      <c r="Q24" s="159">
        <f t="shared" si="0"/>
        <v>0</v>
      </c>
    </row>
    <row r="25" spans="1:17">
      <c r="A25" s="149" t="str">
        <f>'tab.DP_WH ost_nak_predaj'!B39</f>
        <v>WHIRLPOOL CROATIA D.O.O.</v>
      </c>
      <c r="B25" s="149" t="s">
        <v>72</v>
      </c>
      <c r="C25" s="146">
        <f>'tab.DP_WH ost_nak_predaj'!D42</f>
        <v>1208163.47</v>
      </c>
      <c r="D25" s="149"/>
      <c r="E25" s="146"/>
      <c r="F25" s="149"/>
      <c r="G25" s="149"/>
      <c r="H25" s="149"/>
      <c r="I25" s="159">
        <f t="shared" si="1"/>
        <v>2577083.11</v>
      </c>
      <c r="K25" s="149"/>
      <c r="L25" s="149"/>
      <c r="M25" s="146"/>
      <c r="N25" s="149"/>
      <c r="O25" s="149"/>
      <c r="P25" s="149"/>
      <c r="Q25" s="159">
        <f t="shared" si="0"/>
        <v>0</v>
      </c>
    </row>
    <row r="26" spans="1:17">
      <c r="A26" s="149" t="str">
        <f>'tab.DP_WH ost_nak_predaj'!B48</f>
        <v>WHIRLPOOL DOO BEOGRAD</v>
      </c>
      <c r="B26" s="149" t="s">
        <v>79</v>
      </c>
      <c r="C26" s="146">
        <f>'tab.DP_WH ost_nak_predaj'!D51</f>
        <v>1368919.64</v>
      </c>
      <c r="D26" s="149"/>
      <c r="E26" s="149"/>
      <c r="F26" s="149"/>
      <c r="G26" s="149"/>
      <c r="H26" s="149"/>
      <c r="I26" s="159">
        <f t="shared" si="1"/>
        <v>3318497.6399999997</v>
      </c>
      <c r="K26" s="149"/>
      <c r="L26" s="149"/>
      <c r="M26" s="149"/>
      <c r="N26" s="149"/>
      <c r="O26" s="149"/>
      <c r="P26" s="149"/>
      <c r="Q26" s="159">
        <f t="shared" si="0"/>
        <v>0</v>
      </c>
    </row>
    <row r="27" spans="1:17">
      <c r="A27" s="149" t="str">
        <f>'tab.DP_WH ost_nak_predaj'!B55</f>
        <v>WHIRLPOOL IRELAND LTD</v>
      </c>
      <c r="B27" s="149" t="s">
        <v>82</v>
      </c>
      <c r="C27" s="146">
        <f>'tab.DP_WH ost_nak_predaj'!D58</f>
        <v>1949578</v>
      </c>
      <c r="D27" s="149"/>
      <c r="E27" s="146"/>
      <c r="F27" s="149"/>
      <c r="G27" s="149"/>
      <c r="H27" s="149"/>
      <c r="I27" s="159">
        <f t="shared" si="1"/>
        <v>1949578</v>
      </c>
      <c r="K27" s="146"/>
      <c r="L27" s="149"/>
      <c r="M27" s="149"/>
      <c r="N27" s="149"/>
      <c r="O27" s="149"/>
      <c r="P27" s="149"/>
      <c r="Q27" s="159">
        <f t="shared" si="0"/>
        <v>0</v>
      </c>
    </row>
    <row r="28" spans="1:17">
      <c r="A28" s="149" t="str">
        <f>'tab.DP_WH ost_nak_predaj'!B64</f>
        <v>WHIRLPOOL ARGENTINA S.A.</v>
      </c>
      <c r="B28" s="149" t="s">
        <v>104</v>
      </c>
      <c r="C28" s="146">
        <f>'tab.DP_WH ost_nak_predaj'!D67</f>
        <v>0</v>
      </c>
      <c r="D28" s="149"/>
      <c r="E28" s="146"/>
      <c r="F28" s="146"/>
      <c r="G28" s="149"/>
      <c r="H28" s="149"/>
      <c r="I28" s="159">
        <f t="shared" si="1"/>
        <v>1484132.3</v>
      </c>
      <c r="K28" s="149"/>
      <c r="L28" s="149"/>
      <c r="M28" s="149"/>
      <c r="N28" s="149"/>
      <c r="O28" s="149"/>
      <c r="P28" s="149"/>
      <c r="Q28" s="159">
        <f t="shared" si="0"/>
        <v>0</v>
      </c>
    </row>
    <row r="29" spans="1:17">
      <c r="A29" s="149" t="str">
        <f>'tab.DP_WH ost_nak_predaj'!B72</f>
        <v>WHIRLPOOL PORTUGAL ELECTRODOMES</v>
      </c>
      <c r="B29" s="149" t="s">
        <v>88</v>
      </c>
      <c r="C29" s="146">
        <f>'tab.DP_WH ost_nak_predaj'!D75</f>
        <v>1484132.3</v>
      </c>
      <c r="D29" s="149"/>
      <c r="E29" s="149"/>
      <c r="F29" s="149"/>
      <c r="G29" s="149"/>
      <c r="H29" s="149"/>
      <c r="I29" s="159">
        <f t="shared" si="1"/>
        <v>3042790.38</v>
      </c>
      <c r="K29" s="149"/>
      <c r="L29" s="149"/>
      <c r="M29" s="149"/>
      <c r="N29" s="149"/>
      <c r="O29" s="149"/>
      <c r="P29" s="149"/>
      <c r="Q29" s="159">
        <f t="shared" si="0"/>
        <v>0</v>
      </c>
    </row>
    <row r="30" spans="1:17">
      <c r="A30" s="149" t="str">
        <f>'tab.DP_WH ost_nak_predaj'!B80</f>
        <v>Indesit Co. Port. Electr.</v>
      </c>
      <c r="B30" s="149" t="s">
        <v>88</v>
      </c>
      <c r="C30" s="146">
        <f>'tab.DP_WH ost_nak_predaj'!D83</f>
        <v>1558658.08</v>
      </c>
      <c r="D30" s="149"/>
      <c r="E30" s="149"/>
      <c r="F30" s="149"/>
      <c r="G30" s="149"/>
      <c r="H30" s="149"/>
      <c r="I30" s="159">
        <f t="shared" si="1"/>
        <v>1802712.58</v>
      </c>
      <c r="K30" s="149"/>
      <c r="L30" s="149"/>
      <c r="M30" s="149"/>
      <c r="N30" s="149"/>
      <c r="O30" s="149"/>
      <c r="P30" s="149"/>
      <c r="Q30" s="159">
        <f t="shared" si="0"/>
        <v>0</v>
      </c>
    </row>
    <row r="31" spans="1:17">
      <c r="A31" s="149" t="str">
        <f>'tab.DP_WH ost_nak_predaj'!B88</f>
        <v>WHIRLPOOL SOUTHEAST ASIA PTE</v>
      </c>
      <c r="B31" s="149" t="s">
        <v>93</v>
      </c>
      <c r="C31" s="146">
        <f>'tab.DP_WH ost_nak_predaj'!D91</f>
        <v>244054.5</v>
      </c>
      <c r="D31" s="149"/>
      <c r="E31" s="146"/>
      <c r="F31" s="149"/>
      <c r="G31" s="149"/>
      <c r="H31" s="149"/>
      <c r="I31" s="159">
        <f t="shared" si="1"/>
        <v>888355.95</v>
      </c>
      <c r="K31" s="149"/>
      <c r="L31" s="149"/>
      <c r="M31" s="149"/>
      <c r="N31" s="149"/>
      <c r="O31" s="149"/>
      <c r="P31" s="149"/>
      <c r="Q31" s="159">
        <f t="shared" si="0"/>
        <v>0</v>
      </c>
    </row>
    <row r="32" spans="1:17">
      <c r="A32" s="149" t="str">
        <f>'tab.DP_WH ost_nak_predaj'!B96</f>
        <v>WHIRLPOOL BELUX N.V. / S.A.</v>
      </c>
      <c r="B32" s="149" t="s">
        <v>95</v>
      </c>
      <c r="C32" s="146">
        <f>'tab.DP_WH ost_nak_predaj'!D99</f>
        <v>644301.44999999995</v>
      </c>
      <c r="D32" s="149"/>
      <c r="E32" s="146"/>
      <c r="F32" s="149"/>
      <c r="G32" s="149"/>
      <c r="H32" s="149"/>
      <c r="I32" s="159">
        <f t="shared" si="1"/>
        <v>9460351.8199999984</v>
      </c>
      <c r="K32" s="149"/>
      <c r="L32" s="149"/>
      <c r="M32" s="149"/>
      <c r="N32" s="149"/>
      <c r="O32" s="149"/>
      <c r="P32" s="149"/>
      <c r="Q32" s="159">
        <f t="shared" si="0"/>
        <v>0</v>
      </c>
    </row>
    <row r="33" spans="1:17">
      <c r="A33" s="149" t="str">
        <f>'tab.DP_WH ost_nak_predaj'!B105</f>
        <v>WHIRLPOOL(HONG KONG) LTD.</v>
      </c>
      <c r="B33" s="149" t="s">
        <v>97</v>
      </c>
      <c r="C33" s="146">
        <f>'tab.DP_WH ost_nak_predaj'!D110</f>
        <v>8814992.5999999996</v>
      </c>
      <c r="D33" s="146">
        <f>'tab.DP_WH ost_nak_predaj'!D108</f>
        <v>1057.77</v>
      </c>
      <c r="E33" s="146"/>
      <c r="F33" s="149"/>
      <c r="G33" s="149"/>
      <c r="H33" s="149"/>
      <c r="I33" s="159">
        <f t="shared" si="1"/>
        <v>8816050.3699999992</v>
      </c>
      <c r="K33" s="146"/>
      <c r="L33" s="149"/>
      <c r="M33" s="149"/>
      <c r="N33" s="149"/>
      <c r="O33" s="149"/>
      <c r="P33" s="149"/>
      <c r="Q33" s="159">
        <f t="shared" si="0"/>
        <v>0</v>
      </c>
    </row>
    <row r="34" spans="1:17">
      <c r="A34" s="149" t="str">
        <f>'tab.DP_WH ost_nak_predaj'!B116</f>
        <v>WHIRLPOOL CHINA Co. Ltd</v>
      </c>
      <c r="B34" s="149" t="s">
        <v>120</v>
      </c>
      <c r="C34" s="146">
        <f>'tab.DP_WH ost_nak_predaj'!D118</f>
        <v>0</v>
      </c>
      <c r="D34" s="146"/>
      <c r="E34" s="146"/>
      <c r="F34" s="149"/>
      <c r="G34" s="149"/>
      <c r="H34" s="149"/>
      <c r="I34" s="159">
        <f t="shared" si="1"/>
        <v>0</v>
      </c>
      <c r="K34" s="146"/>
      <c r="L34" s="149"/>
      <c r="M34" s="149"/>
      <c r="N34" s="149"/>
      <c r="O34" s="149"/>
      <c r="P34" s="149"/>
      <c r="Q34" s="159">
        <f t="shared" si="0"/>
        <v>0</v>
      </c>
    </row>
    <row r="35" spans="1:17">
      <c r="A35" s="149" t="str">
        <f>'tab.DP_WH ost_nak_predaj'!B124</f>
        <v>Whirlpool S.A.S.</v>
      </c>
      <c r="B35" s="149" t="s">
        <v>101</v>
      </c>
      <c r="C35" s="146">
        <f>'tab.DP_WH ost_nak_predaj'!D129</f>
        <v>0</v>
      </c>
      <c r="D35" s="149"/>
      <c r="E35" s="149"/>
      <c r="F35" s="149"/>
      <c r="G35" s="149"/>
      <c r="H35" s="149"/>
      <c r="I35" s="159">
        <f t="shared" si="1"/>
        <v>1374279.79</v>
      </c>
      <c r="K35" s="146"/>
      <c r="L35" s="146">
        <f>'tab.DP_WH ost_nak_predaj'!E128</f>
        <v>14500</v>
      </c>
      <c r="M35" s="146">
        <f>'tab.DP_WH ost_nak_predaj'!E130</f>
        <v>2490</v>
      </c>
      <c r="N35" s="149"/>
      <c r="O35" s="149"/>
      <c r="P35" s="149"/>
      <c r="Q35" s="159">
        <f t="shared" si="0"/>
        <v>16990</v>
      </c>
    </row>
    <row r="36" spans="1:17">
      <c r="A36" s="149" t="str">
        <f>'tab.DP_WH ost_nak_predaj'!B133</f>
        <v>OOO Whirlpool CIS</v>
      </c>
      <c r="B36" s="149" t="s">
        <v>112</v>
      </c>
      <c r="C36" s="146">
        <f>'tab.DP_WH ost_nak_predaj'!D138</f>
        <v>1374279.79</v>
      </c>
      <c r="D36" s="146"/>
      <c r="E36" s="149"/>
      <c r="F36" s="149"/>
      <c r="G36" s="149"/>
      <c r="H36" s="149"/>
      <c r="I36" s="159">
        <f t="shared" si="1"/>
        <v>12014422.18</v>
      </c>
      <c r="K36" s="149"/>
      <c r="L36" s="146">
        <f>'tab.DP_WH ost_nak_predaj'!E137</f>
        <v>20284.099999999999</v>
      </c>
      <c r="M36" s="149"/>
      <c r="N36" s="149"/>
      <c r="O36" s="149"/>
      <c r="P36" s="149"/>
      <c r="Q36" s="159">
        <f t="shared" si="0"/>
        <v>20284.099999999999</v>
      </c>
    </row>
    <row r="37" spans="1:17">
      <c r="A37" s="149" t="str">
        <f>'tab.DP_WH ost_nak_predaj'!B210</f>
        <v xml:space="preserve">Indesit Rus. </v>
      </c>
      <c r="B37" s="149" t="s">
        <v>112</v>
      </c>
      <c r="C37" s="146">
        <f>'tab.DP_WH ost_nak_predaj'!D217</f>
        <v>10640142.389999999</v>
      </c>
      <c r="D37" s="146"/>
      <c r="E37" s="149"/>
      <c r="F37" s="149"/>
      <c r="G37" s="149"/>
      <c r="H37" s="149"/>
      <c r="I37" s="159">
        <f t="shared" si="1"/>
        <v>11946176.239999998</v>
      </c>
      <c r="K37" s="149"/>
      <c r="L37" s="146">
        <f>'tab.DP_WH ost_nak_predaj'!E216</f>
        <v>102</v>
      </c>
      <c r="M37" s="149"/>
      <c r="N37" s="149"/>
      <c r="O37" s="146">
        <f>'tab.DP_WH ost_nak_predaj'!E214</f>
        <v>99370</v>
      </c>
      <c r="P37" s="149"/>
      <c r="Q37" s="159">
        <f t="shared" si="0"/>
        <v>99472</v>
      </c>
    </row>
    <row r="38" spans="1:17">
      <c r="A38" s="149" t="s">
        <v>121</v>
      </c>
      <c r="B38" s="149" t="s">
        <v>114</v>
      </c>
      <c r="C38" s="146">
        <f>'tab.DP_WH ost_nak_predaj'!D147</f>
        <v>1305898.9100000001</v>
      </c>
      <c r="D38" s="146">
        <f>'tab.DP_WH ost_nak_predaj'!D145</f>
        <v>134.94</v>
      </c>
      <c r="E38" s="146"/>
      <c r="F38" s="149"/>
      <c r="G38" s="149"/>
      <c r="H38" s="149"/>
      <c r="I38" s="159">
        <f t="shared" si="1"/>
        <v>1345561.4500000002</v>
      </c>
      <c r="K38" s="149"/>
      <c r="L38" s="149"/>
      <c r="M38" s="149"/>
      <c r="N38" s="149"/>
      <c r="O38" s="149"/>
      <c r="P38" s="149"/>
      <c r="Q38" s="159">
        <f t="shared" si="0"/>
        <v>0</v>
      </c>
    </row>
    <row r="39" spans="1:17">
      <c r="A39" s="149" t="str">
        <f>'tab.DP_WH ost_nak_predaj'!B153</f>
        <v>Indesit Co INT Business</v>
      </c>
      <c r="B39" s="149" t="s">
        <v>114</v>
      </c>
      <c r="C39" s="146">
        <f>'tab.DP_WH ost_nak_predaj'!D158</f>
        <v>39527.599999999999</v>
      </c>
      <c r="D39" s="149"/>
      <c r="E39" s="146"/>
      <c r="F39" s="149"/>
      <c r="G39" s="149"/>
      <c r="H39" s="146">
        <f>'tab.DP_WH ost_nak_predaj'!D156</f>
        <v>38954.79</v>
      </c>
      <c r="I39" s="159">
        <f t="shared" si="1"/>
        <v>126836.23999999999</v>
      </c>
      <c r="K39" s="149"/>
      <c r="L39" s="149"/>
      <c r="M39" s="149"/>
      <c r="N39" s="149"/>
      <c r="O39" s="149"/>
      <c r="P39" s="146">
        <f>'tab.DP_WH ost_nak_predaj'!E157</f>
        <v>56661.06</v>
      </c>
      <c r="Q39" s="159">
        <f t="shared" si="0"/>
        <v>56661.06</v>
      </c>
    </row>
    <row r="40" spans="1:17">
      <c r="A40" s="149" t="str">
        <f>'tab.DP_WH ost_nak_predaj'!B164</f>
        <v>Whirlpool SOUTH AFRICA</v>
      </c>
      <c r="B40" s="149" t="s">
        <v>115</v>
      </c>
      <c r="C40" s="146">
        <f>'tab.DP_WH ost_nak_predaj'!D169</f>
        <v>87308.64</v>
      </c>
      <c r="D40" s="146"/>
      <c r="E40" s="146"/>
      <c r="F40" s="149"/>
      <c r="G40" s="149"/>
      <c r="H40" s="149"/>
      <c r="I40" s="159">
        <f t="shared" si="1"/>
        <v>168732.47999999998</v>
      </c>
      <c r="K40" s="149"/>
      <c r="L40" s="149"/>
      <c r="M40" s="149"/>
      <c r="N40" s="149"/>
      <c r="O40" s="149"/>
      <c r="P40" s="149"/>
      <c r="Q40" s="159">
        <f t="shared" si="0"/>
        <v>0</v>
      </c>
    </row>
    <row r="41" spans="1:17">
      <c r="A41" s="149" t="str">
        <f>'tab.DP_WH ost_nak_predaj'!B175</f>
        <v>Whirlpool India ltd</v>
      </c>
      <c r="B41" s="149" t="s">
        <v>118</v>
      </c>
      <c r="C41" s="146">
        <f>'tab.DP_WH ost_nak_predaj'!D178</f>
        <v>81423.839999999997</v>
      </c>
      <c r="D41" s="149"/>
      <c r="E41" s="146"/>
      <c r="F41" s="146"/>
      <c r="G41" s="149"/>
      <c r="H41" s="149"/>
      <c r="I41" s="159">
        <f t="shared" si="1"/>
        <v>6909887.5199999996</v>
      </c>
      <c r="K41" s="149"/>
      <c r="L41" s="149"/>
      <c r="M41" s="146">
        <f>'tab.DP_WH ost_nak_predaj'!E181</f>
        <v>59962.51</v>
      </c>
      <c r="N41" s="149"/>
      <c r="O41" s="149"/>
      <c r="P41" s="149"/>
      <c r="Q41" s="159">
        <f t="shared" si="0"/>
        <v>59962.51</v>
      </c>
    </row>
    <row r="42" spans="1:17">
      <c r="A42" s="149" t="str">
        <f>'tab.DP_WH ost_nak_predaj'!B184</f>
        <v>WHIRLPOOL UKRAINE LLC</v>
      </c>
      <c r="B42" s="149" t="s">
        <v>140</v>
      </c>
      <c r="C42" s="146">
        <f>'tab.DP_WH ost_nak_predaj'!D187</f>
        <v>6828463.6799999997</v>
      </c>
      <c r="D42" s="149"/>
      <c r="E42" s="146"/>
      <c r="F42" s="146"/>
      <c r="G42" s="149"/>
      <c r="H42" s="149"/>
      <c r="I42" s="159">
        <f t="shared" si="1"/>
        <v>8134219.2599999998</v>
      </c>
      <c r="K42" s="149"/>
      <c r="L42" s="149"/>
      <c r="M42" s="149"/>
      <c r="N42" s="149"/>
      <c r="O42" s="149"/>
      <c r="P42" s="149"/>
      <c r="Q42" s="159">
        <f t="shared" si="0"/>
        <v>0</v>
      </c>
    </row>
    <row r="43" spans="1:17">
      <c r="A43" s="149" t="str">
        <f>'tab.DP_WH ost_nak_predaj'!B193</f>
        <v>WHIRLPOOL CHILE LTDA</v>
      </c>
      <c r="B43" s="149" t="s">
        <v>149</v>
      </c>
      <c r="C43" s="146">
        <f>'tab.DP_WH ost_nak_predaj'!D196</f>
        <v>1305755.58</v>
      </c>
      <c r="D43" s="149"/>
      <c r="E43" s="146"/>
      <c r="F43" s="146"/>
      <c r="G43" s="149"/>
      <c r="H43" s="149"/>
      <c r="I43" s="159">
        <f t="shared" si="1"/>
        <v>1305755.58</v>
      </c>
      <c r="K43" s="149"/>
      <c r="L43" s="149"/>
      <c r="M43" s="149"/>
      <c r="N43" s="149"/>
      <c r="O43" s="149"/>
      <c r="P43" s="149"/>
      <c r="Q43" s="159">
        <f t="shared" si="0"/>
        <v>0</v>
      </c>
    </row>
    <row r="44" spans="1:17">
      <c r="A44" s="149" t="str">
        <f>'tab.DP_WH ost_nak_predaj'!B203</f>
        <v>Whirlpool International Manufacturing</v>
      </c>
      <c r="B44" s="149" t="s">
        <v>160</v>
      </c>
      <c r="C44" s="146">
        <f>'tab.DP_WH ost_nak_predaj'!D206</f>
        <v>0</v>
      </c>
      <c r="D44" s="149"/>
      <c r="E44" s="146"/>
      <c r="F44" s="146"/>
      <c r="G44" s="149"/>
      <c r="H44" s="149"/>
      <c r="I44" s="159">
        <f t="shared" si="1"/>
        <v>157021.41</v>
      </c>
      <c r="K44" s="149"/>
      <c r="L44" s="149"/>
      <c r="M44" s="149"/>
      <c r="N44" s="149"/>
      <c r="O44" s="149"/>
      <c r="P44" s="149"/>
      <c r="Q44" s="159">
        <f t="shared" si="0"/>
        <v>0</v>
      </c>
    </row>
    <row r="45" spans="1:17">
      <c r="A45" s="149" t="str">
        <f>tab.DP_NOR!B2</f>
        <v>WHIRLPOOL NORDIC OY</v>
      </c>
      <c r="B45" s="149" t="s">
        <v>67</v>
      </c>
      <c r="C45" s="146">
        <f>tab.DP_NOR!D30</f>
        <v>156847.81</v>
      </c>
      <c r="D45" s="146">
        <f>tab.DP_NOR!D25</f>
        <v>173.6</v>
      </c>
      <c r="E45" s="146"/>
      <c r="F45" s="146"/>
      <c r="G45" s="149"/>
      <c r="H45" s="149"/>
      <c r="I45" s="159">
        <f t="shared" si="1"/>
        <v>1608410.7999999998</v>
      </c>
      <c r="K45" s="146"/>
      <c r="L45" s="149"/>
      <c r="M45" s="149"/>
      <c r="N45" s="149"/>
      <c r="O45" s="149"/>
      <c r="P45" s="149"/>
      <c r="Q45" s="159">
        <f t="shared" si="0"/>
        <v>0</v>
      </c>
    </row>
    <row r="46" spans="1:17">
      <c r="A46" s="149" t="str">
        <f>tab.DP_DK!B2</f>
        <v>WHIRLPOOL NORDIC OY</v>
      </c>
      <c r="B46" s="149" t="s">
        <v>66</v>
      </c>
      <c r="C46" s="146">
        <f>tab.DP_DK!D30</f>
        <v>1451389.39</v>
      </c>
      <c r="D46" s="146"/>
      <c r="E46" s="149"/>
      <c r="F46" s="149"/>
      <c r="G46" s="149"/>
      <c r="H46" s="149"/>
      <c r="I46" s="159">
        <f t="shared" si="1"/>
        <v>4220859.43</v>
      </c>
      <c r="K46" s="149"/>
      <c r="L46" s="149"/>
      <c r="M46" s="149"/>
      <c r="N46" s="149"/>
      <c r="O46" s="149"/>
      <c r="P46" s="149"/>
      <c r="Q46" s="159">
        <f t="shared" si="0"/>
        <v>0</v>
      </c>
    </row>
    <row r="47" spans="1:17">
      <c r="A47" s="149" t="str">
        <f>tab.DP_FIN!B2</f>
        <v>WHIRLPOOL NORDIC OY</v>
      </c>
      <c r="B47" s="149" t="s">
        <v>65</v>
      </c>
      <c r="C47" s="146">
        <f>tab.DP_FIN!D30</f>
        <v>2769470.04</v>
      </c>
      <c r="D47" s="146"/>
      <c r="E47" s="149"/>
      <c r="F47" s="149"/>
      <c r="G47" s="149"/>
      <c r="H47" s="149"/>
      <c r="I47" s="159">
        <f t="shared" si="1"/>
        <v>12261517.449999999</v>
      </c>
      <c r="K47" s="149"/>
      <c r="L47" s="149"/>
      <c r="M47" s="149"/>
      <c r="N47" s="149"/>
      <c r="O47" s="149"/>
      <c r="P47" s="149"/>
      <c r="Q47" s="159">
        <f t="shared" si="0"/>
        <v>0</v>
      </c>
    </row>
    <row r="48" spans="1:17">
      <c r="A48" s="149" t="str">
        <f>SWE_WH!B2</f>
        <v>WHIRLPOOL NORDIC OY</v>
      </c>
      <c r="B48" s="149" t="s">
        <v>60</v>
      </c>
      <c r="C48" s="146">
        <f>SWE_WH!D30</f>
        <v>9492047.4100000001</v>
      </c>
      <c r="D48" s="146"/>
      <c r="E48" s="146"/>
      <c r="F48" s="146"/>
      <c r="G48" s="149"/>
      <c r="H48" s="149"/>
      <c r="I48" s="159">
        <f t="shared" si="1"/>
        <v>10585285.720000001</v>
      </c>
      <c r="K48" s="146"/>
      <c r="L48" s="149"/>
      <c r="M48" s="149"/>
      <c r="N48" s="149"/>
      <c r="O48" s="149"/>
      <c r="P48" s="149"/>
      <c r="Q48" s="159">
        <f t="shared" si="0"/>
        <v>0</v>
      </c>
    </row>
    <row r="49" spans="1:18">
      <c r="A49" s="149" t="s">
        <v>239</v>
      </c>
      <c r="B49" s="149" t="s">
        <v>60</v>
      </c>
      <c r="C49" s="146">
        <f>SWE_Ind!D30</f>
        <v>1093238.31</v>
      </c>
      <c r="D49" s="146"/>
      <c r="E49" s="146"/>
      <c r="F49" s="146"/>
      <c r="G49" s="149"/>
      <c r="H49" s="149"/>
      <c r="I49" s="159">
        <f t="shared" si="1"/>
        <v>6413624.6300000008</v>
      </c>
      <c r="K49" s="146"/>
      <c r="L49" s="149"/>
      <c r="M49" s="149"/>
      <c r="N49" s="149"/>
      <c r="O49" s="149"/>
      <c r="P49" s="149"/>
      <c r="Q49" s="159">
        <f t="shared" si="0"/>
        <v>0</v>
      </c>
    </row>
    <row r="50" spans="1:18">
      <c r="A50" s="149" t="str">
        <f>'tabuľka k DP_Finance_NL '!B2</f>
        <v>WHIRLPOOL Nederland B.V.</v>
      </c>
      <c r="B50" s="149" t="s">
        <v>61</v>
      </c>
      <c r="C50" s="146">
        <f>'tabuľka k DP_Finance_NL '!D30</f>
        <v>5320227.8000000007</v>
      </c>
      <c r="D50" s="146">
        <f>'tabuľka k DP_Finance_NL '!D25</f>
        <v>158.52000000000001</v>
      </c>
      <c r="E50" s="149"/>
      <c r="F50" s="149"/>
      <c r="G50" s="149"/>
      <c r="H50" s="146"/>
      <c r="I50" s="159">
        <f>SUM(C50:G50)</f>
        <v>5320386.32</v>
      </c>
      <c r="K50" s="146"/>
      <c r="L50" s="149"/>
      <c r="M50" s="146"/>
      <c r="N50" s="146">
        <f>'tabuľka k DP_Finance_NL '!E46</f>
        <v>2675830</v>
      </c>
      <c r="O50" s="149"/>
      <c r="P50" s="146"/>
      <c r="Q50" s="159">
        <f t="shared" si="0"/>
        <v>2675830</v>
      </c>
    </row>
    <row r="51" spans="1:18">
      <c r="A51" s="220" t="s">
        <v>105</v>
      </c>
      <c r="B51" s="220"/>
      <c r="C51" s="148">
        <f t="shared" ref="C51:H51" si="2">SUM(C6:C50)</f>
        <v>304161280.64000005</v>
      </c>
      <c r="D51" s="148">
        <f t="shared" si="2"/>
        <v>2521503.48</v>
      </c>
      <c r="E51" s="148">
        <f t="shared" si="2"/>
        <v>509749.34</v>
      </c>
      <c r="F51" s="148">
        <f t="shared" si="2"/>
        <v>4928029</v>
      </c>
      <c r="G51" s="148">
        <f t="shared" si="2"/>
        <v>0</v>
      </c>
      <c r="H51" s="148">
        <f t="shared" si="2"/>
        <v>38954.79</v>
      </c>
      <c r="I51" s="160">
        <f t="shared" ref="I51" si="3">SUM(C51:G51)</f>
        <v>312120562.46000004</v>
      </c>
      <c r="K51" s="148">
        <f t="shared" ref="K51:Q51" si="4">SUM(K6:K50)</f>
        <v>0</v>
      </c>
      <c r="L51" s="148">
        <f t="shared" si="4"/>
        <v>1207231.0900000001</v>
      </c>
      <c r="M51" s="148">
        <f t="shared" si="4"/>
        <v>6317344.6399999997</v>
      </c>
      <c r="N51" s="148">
        <f t="shared" si="4"/>
        <v>8132068.9400000004</v>
      </c>
      <c r="O51" s="148">
        <f t="shared" si="4"/>
        <v>1120463.8900000001</v>
      </c>
      <c r="P51" s="148">
        <f t="shared" si="4"/>
        <v>56661.06</v>
      </c>
      <c r="Q51" s="160">
        <f t="shared" si="4"/>
        <v>16833769.620000005</v>
      </c>
    </row>
    <row r="53" spans="1:18" hidden="1">
      <c r="I53" s="150" t="e">
        <f>IT_WH!D54+IT_INdesit!D54+#REF!+#REF!+'tab. DP_US'!D54+GER_Ire!D54+GER_Bauk!D54+HU_WH!D54+PL_WH!D54+#REF!+tab.DP_CR!D54+FR!D54+tab.DP_RO!D54+PL_Indesit!D54+'tab.DP_WH ost_nak_predaj'!D201+tab.DP_NOR!D54+tab.DP_DK!D54+tab.DP_FIN!D54+SWE_WH!D54+#REF!+'tabuľka k DP_Finance_NL '!D54</f>
        <v>#REF!</v>
      </c>
      <c r="J53" s="151"/>
      <c r="Q53" s="150" t="e">
        <f>IT_WH!E54+IT_INdesit!E54+#REF!+#REF!+'tab. DP_US'!E54+GER_Ire!E54+GER_Bauk!E54+HU_WH!E54+PL_WH!E54+#REF!+tab.DP_CR!E54+FR!E54+tab.DP_RO!E54+PL_Indesit!E54+'tab.DP_WH ost_nak_predaj'!E201+tab.DP_NOR!E54+tab.DP_DK!E54+tab.DP_FIN!E54+SWE_WH!E54+#REF!+'tab.DP_WH ost_nak_predaj'!E45</f>
        <v>#REF!</v>
      </c>
    </row>
    <row r="54" spans="1:18" hidden="1">
      <c r="C54" s="147"/>
      <c r="I54" s="150"/>
      <c r="J54" s="151"/>
      <c r="Q54" s="150">
        <f>tab.DP_DK!E54+tab.DP_FIN!E54+SWE_WH!E54+'tabuľka k DP_Finance_NL '!E54</f>
        <v>2675830</v>
      </c>
    </row>
    <row r="55" spans="1:18" hidden="1">
      <c r="C55" s="146"/>
      <c r="D55" s="149"/>
      <c r="E55" s="146"/>
      <c r="I55" s="150"/>
      <c r="J55" s="151" t="s">
        <v>110</v>
      </c>
      <c r="Q55" s="150" t="e">
        <f>SUM(Q53:Q54)</f>
        <v>#REF!</v>
      </c>
    </row>
    <row r="56" spans="1:18" hidden="1">
      <c r="C56" s="146"/>
      <c r="D56" s="149"/>
      <c r="E56" s="149"/>
      <c r="I56" s="150" t="e">
        <f>I53+I54-I55</f>
        <v>#REF!</v>
      </c>
      <c r="J56" s="151"/>
      <c r="Q56" s="151">
        <f>'tabuľka k DP_Finance_NL '!E21</f>
        <v>0</v>
      </c>
      <c r="R56" s="143" t="s">
        <v>110</v>
      </c>
    </row>
    <row r="57" spans="1:18" hidden="1">
      <c r="C57" s="146"/>
      <c r="D57" s="149"/>
      <c r="E57" s="146"/>
      <c r="I57" s="150" t="e">
        <f>I51-I56</f>
        <v>#REF!</v>
      </c>
      <c r="J57" s="151"/>
      <c r="Q57" s="150" t="e">
        <f>Q55-Q56</f>
        <v>#REF!</v>
      </c>
    </row>
    <row r="58" spans="1:18" hidden="1">
      <c r="C58" s="149"/>
      <c r="D58" s="149"/>
      <c r="E58" s="146"/>
      <c r="Q58" s="150" t="e">
        <f>Q51-Q57</f>
        <v>#REF!</v>
      </c>
    </row>
    <row r="59" spans="1:18" hidden="1">
      <c r="A59" s="143" t="s">
        <v>107</v>
      </c>
      <c r="C59" s="149"/>
      <c r="D59" s="149"/>
      <c r="E59" s="149"/>
    </row>
    <row r="61" spans="1:18">
      <c r="C61" s="147">
        <f>H51</f>
        <v>38954.79</v>
      </c>
      <c r="D61" s="143" t="s">
        <v>174</v>
      </c>
      <c r="K61" s="147">
        <f>P51</f>
        <v>56661.06</v>
      </c>
      <c r="L61" s="143" t="s">
        <v>179</v>
      </c>
    </row>
    <row r="62" spans="1:18">
      <c r="C62" s="147">
        <f>E51</f>
        <v>509749.34</v>
      </c>
      <c r="D62" s="143" t="s">
        <v>173</v>
      </c>
      <c r="K62" s="147">
        <f>N51</f>
        <v>8132068.9400000004</v>
      </c>
      <c r="L62" s="143" t="s">
        <v>176</v>
      </c>
    </row>
    <row r="63" spans="1:18">
      <c r="C63" s="147">
        <f>F51</f>
        <v>4928029</v>
      </c>
      <c r="D63" s="143" t="s">
        <v>172</v>
      </c>
      <c r="K63" s="147">
        <f>M51</f>
        <v>6317344.6399999997</v>
      </c>
      <c r="L63" s="143" t="s">
        <v>175</v>
      </c>
    </row>
    <row r="64" spans="1:18">
      <c r="C64" s="147">
        <f>G51</f>
        <v>0</v>
      </c>
      <c r="D64" s="143" t="s">
        <v>178</v>
      </c>
      <c r="K64" s="147">
        <f>O51</f>
        <v>1120463.8900000001</v>
      </c>
      <c r="L64" s="143" t="s">
        <v>177</v>
      </c>
    </row>
    <row r="65" spans="3:12">
      <c r="C65" s="147">
        <f>C51+D51</f>
        <v>306682784.12000006</v>
      </c>
      <c r="D65" s="143" t="s">
        <v>171</v>
      </c>
      <c r="K65" s="147">
        <f>K51+L51</f>
        <v>1207231.0900000001</v>
      </c>
      <c r="L65" s="147" t="s">
        <v>170</v>
      </c>
    </row>
  </sheetData>
  <autoFilter ref="A5:R51">
    <filterColumn colId="7"/>
  </autoFilter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6" orientation="landscape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>
    <tabColor rgb="FF00FF99"/>
    <pageSetUpPr fitToPage="1"/>
  </sheetPr>
  <dimension ref="A1:H54"/>
  <sheetViews>
    <sheetView showGridLines="0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2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29.25" customHeight="1">
      <c r="A2" s="4"/>
      <c r="B2" s="55" t="s">
        <v>40</v>
      </c>
      <c r="C2" s="39" t="s">
        <v>193</v>
      </c>
      <c r="D2" s="252" t="s">
        <v>65</v>
      </c>
      <c r="E2" s="252"/>
      <c r="F2" s="42">
        <v>2016</v>
      </c>
    </row>
    <row r="3" spans="1:6">
      <c r="A3" s="4"/>
      <c r="B3" s="56"/>
      <c r="C3" s="39" t="s">
        <v>191</v>
      </c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33">
        <v>2769470.04</v>
      </c>
      <c r="E30" s="33"/>
      <c r="F30" s="5"/>
    </row>
    <row r="31" spans="1:8">
      <c r="A31" s="251"/>
      <c r="B31" s="249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33"/>
      <c r="E35" s="33"/>
      <c r="F35" s="5"/>
    </row>
    <row r="36" spans="1:6">
      <c r="A36" s="246"/>
      <c r="B36" s="245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2769470.04</v>
      </c>
      <c r="E54" s="32">
        <f>E6+E11+E16+E21+E26+E31+E36+E41+E46+E51</f>
        <v>0</v>
      </c>
      <c r="F54" s="6"/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8">
    <tabColor rgb="FF00FF99"/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8" sqref="C28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29.25" customHeight="1">
      <c r="A2" s="4"/>
      <c r="B2" s="128" t="s">
        <v>40</v>
      </c>
      <c r="C2" s="129" t="s">
        <v>224</v>
      </c>
      <c r="D2" s="252" t="s">
        <v>60</v>
      </c>
      <c r="E2" s="252"/>
      <c r="F2" s="42">
        <v>2016</v>
      </c>
    </row>
    <row r="3" spans="1:6">
      <c r="A3" s="4"/>
      <c r="B3" s="66"/>
      <c r="C3" s="12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0"/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33">
        <v>9492047.4100000001</v>
      </c>
      <c r="E30" s="33"/>
      <c r="F30" s="5"/>
    </row>
    <row r="31" spans="1:8">
      <c r="A31" s="251"/>
      <c r="B31" s="249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33"/>
      <c r="E35" s="33"/>
      <c r="F35" s="5"/>
    </row>
    <row r="36" spans="1:6">
      <c r="A36" s="246"/>
      <c r="B36" s="245"/>
      <c r="C36" s="23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9492047.4100000001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B20:B21"/>
    <mergeCell ref="A20:A21"/>
    <mergeCell ref="B30:B31"/>
    <mergeCell ref="A30:A31"/>
    <mergeCell ref="A10:A11"/>
    <mergeCell ref="B10:B11"/>
    <mergeCell ref="B15:B16"/>
    <mergeCell ref="A15:A16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&amp;LWHILRPOOL SLOVAKIA spol. s r.o.&amp;RDzP 2009</oddHeader>
    <oddFooter>&amp;L&amp;F&amp;R&amp;A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13">
    <tabColor rgb="FF00FF99"/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" sqref="D2:E2"/>
    </sheetView>
  </sheetViews>
  <sheetFormatPr defaultColWidth="8.85546875" defaultRowHeight="12.75"/>
  <cols>
    <col min="1" max="1" width="3.7109375" style="3" bestFit="1" customWidth="1"/>
    <col min="2" max="2" width="28" style="3" bestFit="1" customWidth="1"/>
    <col min="3" max="3" width="2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206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29.25" customHeight="1">
      <c r="A2" s="4"/>
      <c r="B2" s="128" t="s">
        <v>237</v>
      </c>
      <c r="C2" s="129" t="s">
        <v>238</v>
      </c>
      <c r="D2" s="252" t="s">
        <v>60</v>
      </c>
      <c r="E2" s="252"/>
      <c r="F2" s="207">
        <v>2016</v>
      </c>
    </row>
    <row r="3" spans="1:6">
      <c r="A3" s="4"/>
      <c r="B3" s="66"/>
      <c r="C3" s="12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08" t="s">
        <v>23</v>
      </c>
      <c r="D5" s="5"/>
      <c r="E5" s="33"/>
      <c r="F5" s="5"/>
    </row>
    <row r="6" spans="1:6">
      <c r="A6" s="246"/>
      <c r="B6" s="245"/>
      <c r="C6" s="208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08" t="s">
        <v>23</v>
      </c>
      <c r="D10" s="5"/>
      <c r="E10" s="33"/>
      <c r="F10" s="5"/>
    </row>
    <row r="11" spans="1:6">
      <c r="A11" s="246"/>
      <c r="B11" s="245"/>
      <c r="C11" s="208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08" t="s">
        <v>23</v>
      </c>
      <c r="D15" s="26"/>
      <c r="E15" s="30"/>
      <c r="F15" s="26"/>
    </row>
    <row r="16" spans="1:6">
      <c r="A16" s="251"/>
      <c r="B16" s="249"/>
      <c r="C16" s="208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210" t="s">
        <v>25</v>
      </c>
      <c r="D20" s="26"/>
      <c r="E20" s="30"/>
      <c r="F20" s="26"/>
    </row>
    <row r="21" spans="1:8">
      <c r="A21" s="251"/>
      <c r="B21" s="254"/>
      <c r="C21" s="210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206"/>
      <c r="B24" s="210"/>
      <c r="C24" s="210"/>
      <c r="D24" s="6"/>
      <c r="E24" s="32"/>
      <c r="F24" s="6"/>
      <c r="H24" s="37"/>
    </row>
    <row r="25" spans="1:8">
      <c r="A25" s="206" t="s">
        <v>7</v>
      </c>
      <c r="B25" s="209" t="s">
        <v>19</v>
      </c>
      <c r="C25" s="208" t="s">
        <v>23</v>
      </c>
      <c r="D25" s="30"/>
      <c r="E25" s="30"/>
      <c r="F25" s="26"/>
      <c r="H25" s="37"/>
    </row>
    <row r="26" spans="1:8">
      <c r="A26" s="206"/>
      <c r="B26" s="209"/>
      <c r="C26" s="208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206"/>
      <c r="B29" s="210"/>
      <c r="C29" s="210"/>
      <c r="D29" s="6"/>
      <c r="E29" s="32"/>
      <c r="F29" s="6"/>
    </row>
    <row r="30" spans="1:8">
      <c r="A30" s="250" t="s">
        <v>9</v>
      </c>
      <c r="B30" s="248" t="s">
        <v>20</v>
      </c>
      <c r="C30" s="208" t="s">
        <v>23</v>
      </c>
      <c r="D30" s="33">
        <v>1093238.31</v>
      </c>
      <c r="E30" s="33"/>
      <c r="F30" s="5"/>
    </row>
    <row r="31" spans="1:8">
      <c r="A31" s="251"/>
      <c r="B31" s="249"/>
      <c r="C31" s="208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206"/>
      <c r="B34" s="210"/>
      <c r="C34" s="210"/>
      <c r="D34" s="6"/>
      <c r="E34" s="32"/>
      <c r="F34" s="6"/>
    </row>
    <row r="35" spans="1:6">
      <c r="A35" s="246" t="s">
        <v>10</v>
      </c>
      <c r="B35" s="245" t="s">
        <v>21</v>
      </c>
      <c r="C35" s="208" t="s">
        <v>23</v>
      </c>
      <c r="D35" s="33"/>
      <c r="E35" s="33"/>
      <c r="F35" s="5"/>
    </row>
    <row r="36" spans="1:6">
      <c r="A36" s="246"/>
      <c r="B36" s="245"/>
      <c r="C36" s="208" t="s">
        <v>24</v>
      </c>
      <c r="D36" s="16"/>
      <c r="E36" s="2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206"/>
      <c r="B39" s="210"/>
      <c r="C39" s="210"/>
      <c r="D39" s="6"/>
      <c r="E39" s="32"/>
      <c r="F39" s="6"/>
    </row>
    <row r="40" spans="1:6">
      <c r="A40" s="246" t="s">
        <v>11</v>
      </c>
      <c r="B40" s="247" t="s">
        <v>12</v>
      </c>
      <c r="C40" s="210" t="s">
        <v>26</v>
      </c>
      <c r="D40" s="5"/>
      <c r="E40" s="33"/>
      <c r="F40" s="5"/>
    </row>
    <row r="41" spans="1:6">
      <c r="A41" s="246"/>
      <c r="B41" s="247"/>
      <c r="C41" s="210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206"/>
      <c r="B44" s="210"/>
      <c r="C44" s="210"/>
      <c r="D44" s="6"/>
      <c r="E44" s="32"/>
      <c r="F44" s="6"/>
    </row>
    <row r="45" spans="1:6">
      <c r="A45" s="246" t="s">
        <v>13</v>
      </c>
      <c r="B45" s="245" t="s">
        <v>22</v>
      </c>
      <c r="C45" s="208" t="s">
        <v>26</v>
      </c>
      <c r="D45" s="29"/>
      <c r="E45" s="33"/>
      <c r="F45" s="5"/>
    </row>
    <row r="46" spans="1:6">
      <c r="A46" s="246"/>
      <c r="B46" s="245"/>
      <c r="C46" s="208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206"/>
      <c r="B49" s="210"/>
      <c r="C49" s="210"/>
      <c r="D49" s="6"/>
      <c r="E49" s="32"/>
      <c r="F49" s="6"/>
    </row>
    <row r="50" spans="1:6">
      <c r="A50" s="246" t="s">
        <v>14</v>
      </c>
      <c r="B50" s="245" t="s">
        <v>15</v>
      </c>
      <c r="C50" s="208" t="s">
        <v>23</v>
      </c>
      <c r="D50" s="5"/>
      <c r="E50" s="33"/>
      <c r="F50" s="5"/>
    </row>
    <row r="51" spans="1:6">
      <c r="A51" s="246"/>
      <c r="B51" s="245"/>
      <c r="C51" s="208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1093238.31</v>
      </c>
      <c r="E54" s="32">
        <f>E6+E11+E16+E21+E26+E31+E36+E41+E46+E51</f>
        <v>0</v>
      </c>
      <c r="F54" s="6"/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&amp;LWHILRPOOL SLOVAKIA spol. s r.o.&amp;RDzP 2009</oddHeader>
    <oddFooter>&amp;L&amp;F&amp;R&amp;A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1">
    <tabColor rgb="FF00FF99"/>
    <pageSetUpPr fitToPage="1"/>
  </sheetPr>
  <dimension ref="A1:H54"/>
  <sheetViews>
    <sheetView showGridLines="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E30" sqref="E30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4.42578125" style="31" bestFit="1" customWidth="1"/>
    <col min="6" max="6" width="15.1406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>
      <c r="A2" s="4"/>
      <c r="B2" s="56" t="s">
        <v>132</v>
      </c>
      <c r="C2" s="39" t="s">
        <v>63</v>
      </c>
      <c r="D2" s="252" t="s">
        <v>61</v>
      </c>
      <c r="E2" s="252"/>
      <c r="F2" s="42">
        <v>2016</v>
      </c>
    </row>
    <row r="3" spans="1:6">
      <c r="A3" s="4"/>
      <c r="B3" s="56"/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105"/>
    </row>
    <row r="21" spans="1:8">
      <c r="A21" s="251"/>
      <c r="B21" s="254"/>
      <c r="C21" s="11" t="s">
        <v>62</v>
      </c>
      <c r="D21" s="16"/>
      <c r="E21" s="61"/>
      <c r="F21" s="106"/>
    </row>
    <row r="22" spans="1:8">
      <c r="A22" s="14"/>
      <c r="B22" s="15"/>
      <c r="C22" s="15"/>
      <c r="D22" s="16"/>
      <c r="E22" s="60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  <c r="H24" s="37"/>
    </row>
    <row r="25" spans="1:8">
      <c r="A25" s="1" t="s">
        <v>7</v>
      </c>
      <c r="B25" s="7" t="s">
        <v>19</v>
      </c>
      <c r="C25" s="23" t="s">
        <v>23</v>
      </c>
      <c r="D25" s="36">
        <v>158.52000000000001</v>
      </c>
      <c r="E25" s="30"/>
      <c r="F25" s="26"/>
      <c r="H25" s="37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33">
        <f>5320386.32-158.52</f>
        <v>5320227.8000000007</v>
      </c>
      <c r="E30" s="33"/>
      <c r="F30" s="5"/>
    </row>
    <row r="31" spans="1:8">
      <c r="A31" s="251"/>
      <c r="B31" s="249"/>
      <c r="C31" s="23" t="s">
        <v>24</v>
      </c>
      <c r="D31" s="16"/>
      <c r="E31" s="89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28"/>
      <c r="E35" s="33"/>
      <c r="F35" s="5"/>
    </row>
    <row r="36" spans="1:6">
      <c r="A36" s="246"/>
      <c r="B36" s="245"/>
      <c r="C36" s="23" t="s">
        <v>24</v>
      </c>
      <c r="D36" s="16"/>
      <c r="E36" s="89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89">
        <v>2675830</v>
      </c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5320386.32</v>
      </c>
      <c r="E54" s="32">
        <f>E6+E11+E16+E21+E26+E31+E36+E41+E46+E51</f>
        <v>2675830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15:B16"/>
    <mergeCell ref="A15:A16"/>
    <mergeCell ref="B20:B21"/>
    <mergeCell ref="A20:A21"/>
    <mergeCell ref="B30:B31"/>
    <mergeCell ref="A30:A31"/>
    <mergeCell ref="D1:E1"/>
    <mergeCell ref="D2:E2"/>
    <mergeCell ref="A5:A6"/>
    <mergeCell ref="B5:B6"/>
    <mergeCell ref="A10:A11"/>
    <mergeCell ref="B10:B1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tabColor rgb="FF00FF99"/>
    <pageSetUpPr fitToPage="1"/>
  </sheetPr>
  <dimension ref="A1:H57"/>
  <sheetViews>
    <sheetView showGridLines="0"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E36" sqref="E36"/>
    </sheetView>
  </sheetViews>
  <sheetFormatPr defaultColWidth="8.85546875" defaultRowHeight="12.75"/>
  <cols>
    <col min="1" max="1" width="3.7109375" style="3" bestFit="1" customWidth="1"/>
    <col min="2" max="2" width="27.7109375" style="3" customWidth="1"/>
    <col min="3" max="3" width="36.5703125" style="3" bestFit="1" customWidth="1"/>
    <col min="4" max="4" width="14.85546875" style="3" bestFit="1" customWidth="1"/>
    <col min="5" max="5" width="14.7109375" style="3" customWidth="1"/>
    <col min="6" max="6" width="16.140625" style="3" customWidth="1"/>
    <col min="7" max="7" width="14" style="3" customWidth="1"/>
    <col min="8" max="8" width="17.28515625" style="31" customWidth="1"/>
    <col min="9" max="16384" width="8.85546875" style="3"/>
  </cols>
  <sheetData>
    <row r="1" spans="1:6" ht="25.5">
      <c r="A1" s="135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>
      <c r="A2" s="4"/>
      <c r="B2" s="5" t="s">
        <v>154</v>
      </c>
      <c r="C2" s="5" t="s">
        <v>43</v>
      </c>
      <c r="D2" s="252" t="s">
        <v>33</v>
      </c>
      <c r="E2" s="252"/>
      <c r="F2" s="138">
        <v>2016</v>
      </c>
    </row>
    <row r="3" spans="1:6">
      <c r="A3" s="4"/>
      <c r="B3" s="26" t="s">
        <v>203</v>
      </c>
      <c r="C3" s="26" t="s">
        <v>204</v>
      </c>
      <c r="D3" s="6" t="s">
        <v>30</v>
      </c>
      <c r="E3" s="6" t="s">
        <v>31</v>
      </c>
      <c r="F3" s="6" t="s">
        <v>32</v>
      </c>
    </row>
    <row r="4" spans="1:6" ht="25.5">
      <c r="A4" s="4"/>
      <c r="B4" s="4"/>
      <c r="C4" s="4"/>
      <c r="D4" s="51" t="s">
        <v>108</v>
      </c>
      <c r="E4" s="51" t="s">
        <v>109</v>
      </c>
      <c r="F4" s="6" t="s">
        <v>47</v>
      </c>
    </row>
    <row r="5" spans="1:6">
      <c r="A5" s="246" t="s">
        <v>3</v>
      </c>
      <c r="B5" s="245" t="s">
        <v>16</v>
      </c>
      <c r="C5" s="134" t="s">
        <v>23</v>
      </c>
      <c r="D5" s="5"/>
      <c r="E5" s="5"/>
      <c r="F5" s="5"/>
    </row>
    <row r="6" spans="1:6">
      <c r="A6" s="246"/>
      <c r="B6" s="245"/>
      <c r="C6" s="134" t="s">
        <v>24</v>
      </c>
      <c r="D6" s="8"/>
      <c r="E6" s="46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46" t="s">
        <v>4</v>
      </c>
      <c r="B10" s="245" t="s">
        <v>17</v>
      </c>
      <c r="C10" s="134" t="s">
        <v>23</v>
      </c>
      <c r="D10" s="33"/>
      <c r="E10" s="5"/>
      <c r="F10" s="5"/>
    </row>
    <row r="11" spans="1:6">
      <c r="A11" s="246"/>
      <c r="B11" s="245"/>
      <c r="C11" s="134" t="s">
        <v>24</v>
      </c>
      <c r="D11" s="16"/>
      <c r="E11" s="47">
        <v>694400</v>
      </c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50" t="s">
        <v>5</v>
      </c>
      <c r="B15" s="248" t="s">
        <v>18</v>
      </c>
      <c r="C15" s="134" t="s">
        <v>23</v>
      </c>
      <c r="D15" s="26"/>
      <c r="E15" s="26"/>
      <c r="F15" s="26"/>
    </row>
    <row r="16" spans="1:6">
      <c r="A16" s="251"/>
      <c r="B16" s="249"/>
      <c r="C16" s="134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 t="s">
        <v>44</v>
      </c>
    </row>
    <row r="20" spans="1:6">
      <c r="A20" s="250" t="s">
        <v>6</v>
      </c>
      <c r="B20" s="253" t="s">
        <v>8</v>
      </c>
      <c r="C20" s="136" t="s">
        <v>45</v>
      </c>
      <c r="D20" s="58"/>
      <c r="E20" s="43"/>
      <c r="F20" s="139"/>
    </row>
    <row r="21" spans="1:6">
      <c r="A21" s="251"/>
      <c r="B21" s="254"/>
      <c r="C21" s="136" t="s">
        <v>26</v>
      </c>
      <c r="D21" s="16"/>
      <c r="E21" s="16"/>
      <c r="F21" s="45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35"/>
      <c r="B24" s="136"/>
      <c r="C24" s="136"/>
      <c r="D24" s="6"/>
      <c r="E24" s="6"/>
      <c r="F24" s="6"/>
    </row>
    <row r="25" spans="1:6">
      <c r="A25" s="135" t="s">
        <v>7</v>
      </c>
      <c r="B25" s="137" t="s">
        <v>19</v>
      </c>
      <c r="C25" s="134" t="s">
        <v>23</v>
      </c>
      <c r="D25" s="234">
        <f>1214636.38-1598.15</f>
        <v>1213038.23</v>
      </c>
      <c r="E25" s="26"/>
      <c r="F25" s="26"/>
    </row>
    <row r="26" spans="1:6">
      <c r="A26" s="135"/>
      <c r="B26" s="137"/>
      <c r="C26" s="134" t="s">
        <v>24</v>
      </c>
      <c r="D26" s="52"/>
      <c r="E26" s="120">
        <f>283911.3+2237.1</f>
        <v>286148.39999999997</v>
      </c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35"/>
      <c r="B29" s="136"/>
      <c r="C29" s="136"/>
      <c r="D29" s="6"/>
      <c r="E29" s="6"/>
      <c r="F29" s="6"/>
    </row>
    <row r="30" spans="1:6">
      <c r="A30" s="250" t="s">
        <v>9</v>
      </c>
      <c r="B30" s="248" t="s">
        <v>20</v>
      </c>
      <c r="C30" s="134" t="s">
        <v>23</v>
      </c>
      <c r="D30" s="211">
        <f>47372506.86+1290008.9+661420.03-1213038.23</f>
        <v>48110897.560000002</v>
      </c>
      <c r="E30" s="33"/>
      <c r="F30" s="5"/>
    </row>
    <row r="31" spans="1:6">
      <c r="A31" s="251"/>
      <c r="B31" s="249"/>
      <c r="C31" s="134" t="s">
        <v>24</v>
      </c>
      <c r="D31" s="47"/>
      <c r="E31" s="47"/>
      <c r="F31" s="16"/>
    </row>
    <row r="32" spans="1:6">
      <c r="A32" s="14"/>
      <c r="B32" s="17"/>
      <c r="C32" s="17"/>
      <c r="D32" s="16"/>
      <c r="E32" s="16"/>
      <c r="F32" s="16"/>
    </row>
    <row r="33" spans="1:8">
      <c r="A33" s="12"/>
      <c r="B33" s="10"/>
      <c r="C33" s="10"/>
      <c r="D33" s="8"/>
      <c r="E33" s="8"/>
      <c r="F33" s="8"/>
    </row>
    <row r="34" spans="1:8">
      <c r="A34" s="135"/>
      <c r="B34" s="136"/>
      <c r="C34" s="136"/>
      <c r="D34" s="6"/>
      <c r="E34" s="6"/>
      <c r="F34" s="6"/>
    </row>
    <row r="35" spans="1:8">
      <c r="A35" s="246" t="s">
        <v>10</v>
      </c>
      <c r="B35" s="245" t="s">
        <v>21</v>
      </c>
      <c r="C35" s="134" t="s">
        <v>23</v>
      </c>
      <c r="D35" s="33">
        <f>494501.39+15247.95</f>
        <v>509749.34</v>
      </c>
      <c r="E35" s="5"/>
      <c r="F35" s="5"/>
    </row>
    <row r="36" spans="1:8">
      <c r="A36" s="246"/>
      <c r="B36" s="245"/>
      <c r="C36" s="134" t="s">
        <v>24</v>
      </c>
      <c r="D36" s="16"/>
      <c r="E36" s="47">
        <f>5973604.06+176271.48+7000</f>
        <v>6156875.54</v>
      </c>
      <c r="F36" s="16"/>
      <c r="H36" s="140"/>
    </row>
    <row r="37" spans="1:8">
      <c r="A37" s="14"/>
      <c r="B37" s="25"/>
      <c r="C37" s="25"/>
      <c r="D37" s="16"/>
      <c r="E37" s="16"/>
      <c r="F37" s="16"/>
    </row>
    <row r="38" spans="1:8" ht="13.15" customHeight="1">
      <c r="A38" s="12"/>
      <c r="B38" s="10"/>
      <c r="C38" s="10"/>
      <c r="D38" s="8"/>
      <c r="E38" s="8"/>
      <c r="F38" s="8"/>
    </row>
    <row r="39" spans="1:8">
      <c r="A39" s="135"/>
      <c r="B39" s="136"/>
      <c r="C39" s="136"/>
      <c r="D39" s="6"/>
      <c r="E39" s="6"/>
      <c r="F39" s="6"/>
    </row>
    <row r="40" spans="1:8">
      <c r="A40" s="246" t="s">
        <v>11</v>
      </c>
      <c r="B40" s="247" t="s">
        <v>12</v>
      </c>
      <c r="C40" s="136" t="s">
        <v>26</v>
      </c>
      <c r="D40" s="5"/>
      <c r="E40" s="5"/>
      <c r="F40" s="5"/>
    </row>
    <row r="41" spans="1:8">
      <c r="A41" s="246"/>
      <c r="B41" s="247"/>
      <c r="C41" s="136" t="s">
        <v>27</v>
      </c>
      <c r="D41" s="16"/>
      <c r="E41" s="16"/>
      <c r="F41" s="16"/>
    </row>
    <row r="42" spans="1:8">
      <c r="A42" s="14"/>
      <c r="B42" s="15"/>
      <c r="C42" s="15"/>
      <c r="D42" s="16"/>
      <c r="E42" s="16"/>
      <c r="F42" s="16"/>
    </row>
    <row r="43" spans="1:8">
      <c r="A43" s="12"/>
      <c r="B43" s="13"/>
      <c r="C43" s="13"/>
      <c r="D43" s="8"/>
      <c r="E43" s="8"/>
      <c r="F43" s="8"/>
    </row>
    <row r="44" spans="1:8">
      <c r="A44" s="135"/>
      <c r="B44" s="136"/>
      <c r="C44" s="136"/>
      <c r="D44" s="6"/>
      <c r="E44" s="6"/>
      <c r="F44" s="6" t="s">
        <v>50</v>
      </c>
    </row>
    <row r="45" spans="1:8">
      <c r="A45" s="246" t="s">
        <v>13</v>
      </c>
      <c r="B45" s="245" t="s">
        <v>22</v>
      </c>
      <c r="C45" s="134" t="s">
        <v>26</v>
      </c>
      <c r="D45" s="5"/>
      <c r="E45" s="5"/>
      <c r="F45" s="5"/>
    </row>
    <row r="46" spans="1:8">
      <c r="A46" s="246"/>
      <c r="B46" s="245"/>
      <c r="C46" s="134" t="s">
        <v>27</v>
      </c>
      <c r="D46" s="16"/>
      <c r="E46" s="47"/>
      <c r="F46" s="52" t="s">
        <v>49</v>
      </c>
    </row>
    <row r="47" spans="1:8">
      <c r="A47" s="14"/>
      <c r="B47" s="25"/>
      <c r="C47" s="25"/>
      <c r="D47" s="16"/>
      <c r="E47" s="16"/>
      <c r="F47" s="16"/>
    </row>
    <row r="48" spans="1:8">
      <c r="A48" s="14"/>
      <c r="B48" s="15"/>
      <c r="C48" s="15"/>
      <c r="D48" s="8"/>
      <c r="E48" s="8"/>
      <c r="F48" s="8"/>
    </row>
    <row r="49" spans="1:6">
      <c r="A49" s="135"/>
      <c r="B49" s="136"/>
      <c r="C49" s="136"/>
      <c r="D49" s="6"/>
      <c r="E49" s="6"/>
      <c r="F49" s="6"/>
    </row>
    <row r="50" spans="1:6">
      <c r="A50" s="246" t="s">
        <v>14</v>
      </c>
      <c r="B50" s="245" t="s">
        <v>15</v>
      </c>
      <c r="C50" s="134" t="s">
        <v>23</v>
      </c>
      <c r="D50" s="5"/>
      <c r="E50" s="5"/>
      <c r="F50" s="5"/>
    </row>
    <row r="51" spans="1:6">
      <c r="A51" s="246"/>
      <c r="B51" s="245"/>
      <c r="C51" s="134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SUM(D5:D53)</f>
        <v>49833685.130000003</v>
      </c>
      <c r="E54" s="32">
        <f>SUM(E5:E53)</f>
        <v>7137423.9399999995</v>
      </c>
      <c r="F54" s="6"/>
    </row>
    <row r="56" spans="1:6">
      <c r="D56" s="31">
        <f>D20</f>
        <v>0</v>
      </c>
    </row>
    <row r="57" spans="1:6">
      <c r="D57" s="31">
        <f>D54-D56</f>
        <v>49833685.130000003</v>
      </c>
    </row>
  </sheetData>
  <mergeCells count="20">
    <mergeCell ref="D1:E1"/>
    <mergeCell ref="D2:E2"/>
    <mergeCell ref="A5:A6"/>
    <mergeCell ref="B5:B6"/>
    <mergeCell ref="B20:B21"/>
    <mergeCell ref="A20:A21"/>
    <mergeCell ref="B30:B31"/>
    <mergeCell ref="A30:A31"/>
    <mergeCell ref="A10:A11"/>
    <mergeCell ref="B10:B11"/>
    <mergeCell ref="B15:B16"/>
    <mergeCell ref="A15:A16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tabColor rgb="FF00FF99"/>
    <pageSetUpPr fitToPage="1"/>
  </sheetPr>
  <dimension ref="A1:H57"/>
  <sheetViews>
    <sheetView showGridLines="0"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D25" sqref="D25"/>
    </sheetView>
  </sheetViews>
  <sheetFormatPr defaultColWidth="8.85546875" defaultRowHeight="12.75"/>
  <cols>
    <col min="1" max="1" width="3.7109375" style="3" bestFit="1" customWidth="1"/>
    <col min="2" max="2" width="27.7109375" style="3" customWidth="1"/>
    <col min="3" max="3" width="36.5703125" style="3" bestFit="1" customWidth="1"/>
    <col min="4" max="4" width="14.85546875" style="3" bestFit="1" customWidth="1"/>
    <col min="5" max="5" width="14.7109375" style="3" customWidth="1"/>
    <col min="6" max="6" width="16.140625" style="3" customWidth="1"/>
    <col min="7" max="7" width="14" style="3" customWidth="1"/>
    <col min="8" max="8" width="17.28515625" style="31" customWidth="1"/>
    <col min="9" max="16384" width="8.85546875" style="3"/>
  </cols>
  <sheetData>
    <row r="1" spans="1:6" ht="25.5">
      <c r="A1" s="108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>
      <c r="A2" s="4"/>
      <c r="B2" s="5" t="s">
        <v>199</v>
      </c>
      <c r="C2" s="119" t="s">
        <v>205</v>
      </c>
      <c r="D2" s="252" t="s">
        <v>33</v>
      </c>
      <c r="E2" s="252"/>
      <c r="F2" s="111">
        <v>2016</v>
      </c>
    </row>
    <row r="3" spans="1:6">
      <c r="A3" s="4"/>
      <c r="B3" s="26" t="s">
        <v>206</v>
      </c>
      <c r="C3" s="119" t="s">
        <v>207</v>
      </c>
      <c r="D3" s="6" t="s">
        <v>30</v>
      </c>
      <c r="E3" s="6" t="s">
        <v>31</v>
      </c>
      <c r="F3" s="6" t="s">
        <v>32</v>
      </c>
    </row>
    <row r="4" spans="1:6" ht="25.5">
      <c r="A4" s="4"/>
      <c r="B4" s="4"/>
      <c r="C4" s="4"/>
      <c r="D4" s="51" t="s">
        <v>108</v>
      </c>
      <c r="E4" s="51" t="s">
        <v>109</v>
      </c>
      <c r="F4" s="6" t="s">
        <v>47</v>
      </c>
    </row>
    <row r="5" spans="1:6">
      <c r="A5" s="246" t="s">
        <v>3</v>
      </c>
      <c r="B5" s="245" t="s">
        <v>16</v>
      </c>
      <c r="C5" s="107" t="s">
        <v>23</v>
      </c>
      <c r="D5" s="5"/>
      <c r="E5" s="5"/>
      <c r="F5" s="5"/>
    </row>
    <row r="6" spans="1:6">
      <c r="A6" s="246"/>
      <c r="B6" s="245"/>
      <c r="C6" s="107" t="s">
        <v>24</v>
      </c>
      <c r="D6" s="8"/>
      <c r="E6" s="46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46" t="s">
        <v>4</v>
      </c>
      <c r="B10" s="245" t="s">
        <v>17</v>
      </c>
      <c r="C10" s="107" t="s">
        <v>23</v>
      </c>
      <c r="D10" s="33"/>
      <c r="E10" s="5"/>
      <c r="F10" s="5"/>
    </row>
    <row r="11" spans="1:6">
      <c r="A11" s="246"/>
      <c r="B11" s="245"/>
      <c r="C11" s="107" t="s">
        <v>24</v>
      </c>
      <c r="D11" s="16"/>
      <c r="E11" s="47">
        <f>99693.89+227000</f>
        <v>326693.89</v>
      </c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50" t="s">
        <v>5</v>
      </c>
      <c r="B15" s="248" t="s">
        <v>18</v>
      </c>
      <c r="C15" s="107" t="s">
        <v>23</v>
      </c>
      <c r="D15" s="26"/>
      <c r="E15" s="26"/>
      <c r="F15" s="26"/>
    </row>
    <row r="16" spans="1:6">
      <c r="A16" s="251"/>
      <c r="B16" s="249"/>
      <c r="C16" s="107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 t="s">
        <v>44</v>
      </c>
    </row>
    <row r="20" spans="1:6">
      <c r="A20" s="250" t="s">
        <v>6</v>
      </c>
      <c r="B20" s="253" t="s">
        <v>8</v>
      </c>
      <c r="C20" s="109" t="s">
        <v>45</v>
      </c>
      <c r="D20" s="49"/>
      <c r="E20" s="43"/>
      <c r="F20" s="48"/>
    </row>
    <row r="21" spans="1:6">
      <c r="A21" s="251"/>
      <c r="B21" s="254"/>
      <c r="C21" s="109" t="s">
        <v>26</v>
      </c>
      <c r="D21" s="16"/>
      <c r="E21" s="16"/>
      <c r="F21" s="45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08"/>
      <c r="B24" s="109"/>
      <c r="C24" s="109"/>
      <c r="D24" s="6"/>
      <c r="E24" s="6"/>
      <c r="F24" s="6"/>
    </row>
    <row r="25" spans="1:6">
      <c r="A25" s="108" t="s">
        <v>7</v>
      </c>
      <c r="B25" s="110" t="s">
        <v>19</v>
      </c>
      <c r="C25" s="107" t="s">
        <v>23</v>
      </c>
      <c r="D25" s="234">
        <v>139328.17000000001</v>
      </c>
      <c r="E25" s="26"/>
      <c r="F25" s="26"/>
    </row>
    <row r="26" spans="1:6">
      <c r="A26" s="108"/>
      <c r="B26" s="110"/>
      <c r="C26" s="107" t="s">
        <v>24</v>
      </c>
      <c r="D26" s="16"/>
      <c r="E26" s="33">
        <f>5251.87+89470.96</f>
        <v>94722.83</v>
      </c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08"/>
      <c r="B29" s="109"/>
      <c r="C29" s="109"/>
      <c r="D29" s="6"/>
      <c r="E29" s="6"/>
      <c r="F29" s="6"/>
    </row>
    <row r="30" spans="1:6">
      <c r="A30" s="250" t="s">
        <v>9</v>
      </c>
      <c r="B30" s="248" t="s">
        <v>20</v>
      </c>
      <c r="C30" s="107" t="s">
        <v>23</v>
      </c>
      <c r="D30" s="33">
        <f>4668680.27+119933.15-139328.17</f>
        <v>4649285.25</v>
      </c>
      <c r="E30" s="33"/>
      <c r="F30" s="5"/>
    </row>
    <row r="31" spans="1:6">
      <c r="A31" s="251"/>
      <c r="B31" s="249"/>
      <c r="C31" s="107" t="s">
        <v>24</v>
      </c>
      <c r="D31" s="47"/>
      <c r="E31" s="47"/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08"/>
      <c r="B34" s="109"/>
      <c r="C34" s="109"/>
      <c r="D34" s="6"/>
      <c r="E34" s="6"/>
      <c r="F34" s="6"/>
    </row>
    <row r="35" spans="1:6">
      <c r="A35" s="246" t="s">
        <v>10</v>
      </c>
      <c r="B35" s="245" t="s">
        <v>21</v>
      </c>
      <c r="C35" s="107" t="s">
        <v>23</v>
      </c>
      <c r="D35" s="33"/>
      <c r="E35" s="5"/>
      <c r="F35" s="5"/>
    </row>
    <row r="36" spans="1:6">
      <c r="A36" s="246"/>
      <c r="B36" s="245"/>
      <c r="C36" s="107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08"/>
      <c r="B39" s="109"/>
      <c r="C39" s="109"/>
      <c r="D39" s="6"/>
      <c r="E39" s="6"/>
      <c r="F39" s="6"/>
    </row>
    <row r="40" spans="1:6">
      <c r="A40" s="246" t="s">
        <v>11</v>
      </c>
      <c r="B40" s="247" t="s">
        <v>12</v>
      </c>
      <c r="C40" s="109" t="s">
        <v>26</v>
      </c>
      <c r="D40" s="5"/>
      <c r="E40" s="5"/>
      <c r="F40" s="5"/>
    </row>
    <row r="41" spans="1:6">
      <c r="A41" s="246"/>
      <c r="B41" s="247"/>
      <c r="C41" s="109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08"/>
      <c r="B44" s="109"/>
      <c r="C44" s="109"/>
      <c r="D44" s="6"/>
      <c r="E44" s="6"/>
      <c r="F44" s="6" t="s">
        <v>50</v>
      </c>
    </row>
    <row r="45" spans="1:6">
      <c r="A45" s="246" t="s">
        <v>13</v>
      </c>
      <c r="B45" s="245" t="s">
        <v>22</v>
      </c>
      <c r="C45" s="107" t="s">
        <v>26</v>
      </c>
      <c r="D45" s="5"/>
      <c r="E45" s="5"/>
      <c r="F45" s="5"/>
    </row>
    <row r="46" spans="1:6">
      <c r="A46" s="246"/>
      <c r="B46" s="245"/>
      <c r="C46" s="107" t="s">
        <v>27</v>
      </c>
      <c r="D46" s="16"/>
      <c r="E46" s="47">
        <v>340429.36</v>
      </c>
      <c r="F46" s="52"/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08"/>
      <c r="B49" s="109"/>
      <c r="C49" s="109"/>
      <c r="D49" s="6"/>
      <c r="E49" s="6"/>
      <c r="F49" s="6"/>
    </row>
    <row r="50" spans="1:6">
      <c r="A50" s="246" t="s">
        <v>14</v>
      </c>
      <c r="B50" s="245" t="s">
        <v>15</v>
      </c>
      <c r="C50" s="107" t="s">
        <v>23</v>
      </c>
      <c r="D50" s="5"/>
      <c r="E50" s="5"/>
      <c r="F50" s="5"/>
    </row>
    <row r="51" spans="1:6">
      <c r="A51" s="246"/>
      <c r="B51" s="245"/>
      <c r="C51" s="107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D50+D45+D40+D35+D30+D25+D15+D20+D10+D5</f>
        <v>4788613.42</v>
      </c>
      <c r="E54" s="32">
        <f>E6+E11+E16+E21+E26+E31+E36+E41+E46+E51</f>
        <v>761846.08000000007</v>
      </c>
      <c r="F54" s="6"/>
    </row>
    <row r="56" spans="1:6">
      <c r="D56" s="31">
        <f>D20</f>
        <v>0</v>
      </c>
    </row>
    <row r="57" spans="1:6">
      <c r="D57" s="31">
        <f>D54-D56</f>
        <v>4788613.42</v>
      </c>
    </row>
  </sheetData>
  <mergeCells count="20">
    <mergeCell ref="D1:E1"/>
    <mergeCell ref="D2:E2"/>
    <mergeCell ref="A5:A6"/>
    <mergeCell ref="B5:B6"/>
    <mergeCell ref="A10:A11"/>
    <mergeCell ref="B10:B11"/>
    <mergeCell ref="A15:A16"/>
    <mergeCell ref="B15:B16"/>
    <mergeCell ref="A20:A21"/>
    <mergeCell ref="B20:B21"/>
    <mergeCell ref="A30:A31"/>
    <mergeCell ref="B30:B31"/>
    <mergeCell ref="A50:A51"/>
    <mergeCell ref="B50:B51"/>
    <mergeCell ref="A35:A36"/>
    <mergeCell ref="B35:B36"/>
    <mergeCell ref="A40:A41"/>
    <mergeCell ref="B40:B41"/>
    <mergeCell ref="A45:A46"/>
    <mergeCell ref="B45:B4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rgb="FF00FF99"/>
    <pageSetUpPr fitToPage="1"/>
  </sheetPr>
  <dimension ref="A1:F54"/>
  <sheetViews>
    <sheetView showGridLines="0" topLeftCell="A13" workbookViewId="0">
      <selection activeCell="E45" sqref="E45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0.7109375" style="3" bestFit="1" customWidth="1"/>
    <col min="4" max="4" width="12.28515625" style="3" bestFit="1" customWidth="1"/>
    <col min="5" max="5" width="13.28515625" style="3" customWidth="1"/>
    <col min="6" max="6" width="16.28515625" style="3" customWidth="1"/>
    <col min="7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25.5">
      <c r="A2" s="4"/>
      <c r="B2" s="5" t="s">
        <v>51</v>
      </c>
      <c r="C2" s="50" t="s">
        <v>228</v>
      </c>
      <c r="D2" s="252" t="s">
        <v>35</v>
      </c>
      <c r="E2" s="252"/>
      <c r="F2" s="42">
        <v>2016</v>
      </c>
    </row>
    <row r="3" spans="1:6">
      <c r="A3" s="4"/>
      <c r="B3" s="5"/>
      <c r="C3" s="50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130</v>
      </c>
      <c r="E4" s="51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5"/>
      <c r="F5" s="5"/>
    </row>
    <row r="6" spans="1:6">
      <c r="A6" s="246"/>
      <c r="B6" s="245"/>
      <c r="C6" s="23" t="s">
        <v>24</v>
      </c>
      <c r="D6" s="8"/>
      <c r="E6" s="8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5"/>
      <c r="F10" s="5"/>
    </row>
    <row r="11" spans="1:6">
      <c r="A11" s="246"/>
      <c r="B11" s="245"/>
      <c r="C11" s="23" t="s">
        <v>24</v>
      </c>
      <c r="D11" s="16"/>
      <c r="E11" s="16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26"/>
      <c r="F15" s="26"/>
    </row>
    <row r="16" spans="1:6">
      <c r="A16" s="251"/>
      <c r="B16" s="249"/>
      <c r="C16" s="23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/>
    </row>
    <row r="20" spans="1:6">
      <c r="A20" s="250" t="s">
        <v>6</v>
      </c>
      <c r="B20" s="253" t="s">
        <v>8</v>
      </c>
      <c r="C20" s="11" t="s">
        <v>25</v>
      </c>
      <c r="D20" s="26"/>
      <c r="E20" s="26"/>
      <c r="F20" s="26"/>
    </row>
    <row r="21" spans="1:6">
      <c r="A21" s="251"/>
      <c r="B21" s="254"/>
      <c r="C21" s="11" t="s">
        <v>26</v>
      </c>
      <c r="D21" s="16"/>
      <c r="E21" s="16"/>
      <c r="F21" s="16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"/>
      <c r="B24" s="11"/>
      <c r="C24" s="11"/>
      <c r="D24" s="6"/>
      <c r="E24" s="6"/>
      <c r="F24" s="6"/>
    </row>
    <row r="25" spans="1:6">
      <c r="A25" s="1" t="s">
        <v>7</v>
      </c>
      <c r="B25" s="7" t="s">
        <v>19</v>
      </c>
      <c r="C25" s="23" t="s">
        <v>23</v>
      </c>
      <c r="D25" s="26"/>
      <c r="E25" s="26"/>
      <c r="F25" s="26"/>
    </row>
    <row r="26" spans="1:6">
      <c r="A26" s="1"/>
      <c r="B26" s="7"/>
      <c r="C26" s="23" t="s">
        <v>24</v>
      </c>
      <c r="D26" s="16"/>
      <c r="E26" s="16"/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"/>
      <c r="B29" s="11"/>
      <c r="C29" s="11"/>
      <c r="D29" s="6"/>
      <c r="E29" s="6"/>
      <c r="F29" s="6"/>
    </row>
    <row r="30" spans="1:6">
      <c r="A30" s="250" t="s">
        <v>9</v>
      </c>
      <c r="B30" s="248" t="s">
        <v>20</v>
      </c>
      <c r="C30" s="23" t="s">
        <v>23</v>
      </c>
      <c r="D30" s="234">
        <v>784939.23</v>
      </c>
      <c r="E30" s="5"/>
      <c r="F30" s="5"/>
    </row>
    <row r="31" spans="1:6">
      <c r="A31" s="251"/>
      <c r="B31" s="249"/>
      <c r="C31" s="23" t="s">
        <v>24</v>
      </c>
      <c r="D31" s="16"/>
      <c r="E31" s="16"/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"/>
      <c r="B34" s="11"/>
      <c r="C34" s="11"/>
      <c r="D34" s="6"/>
      <c r="E34" s="6"/>
      <c r="F34" s="6"/>
    </row>
    <row r="35" spans="1:6">
      <c r="A35" s="246" t="s">
        <v>10</v>
      </c>
      <c r="B35" s="245" t="s">
        <v>21</v>
      </c>
      <c r="C35" s="23" t="s">
        <v>23</v>
      </c>
      <c r="D35" s="46"/>
      <c r="E35" s="5"/>
      <c r="F35" s="5"/>
    </row>
    <row r="36" spans="1:6">
      <c r="A36" s="246"/>
      <c r="B36" s="245"/>
      <c r="C36" s="23" t="s">
        <v>24</v>
      </c>
      <c r="D36" s="16"/>
      <c r="E36" s="47">
        <v>12326</v>
      </c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"/>
      <c r="B39" s="11"/>
      <c r="C39" s="11"/>
      <c r="D39" s="6"/>
      <c r="E39" s="6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5"/>
      <c r="F40" s="5"/>
    </row>
    <row r="41" spans="1:6">
      <c r="A41" s="246"/>
      <c r="B41" s="247"/>
      <c r="C41" s="11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"/>
      <c r="B44" s="11"/>
      <c r="C44" s="11"/>
      <c r="D44" s="6"/>
      <c r="E44" s="6"/>
      <c r="F44" s="6" t="s">
        <v>50</v>
      </c>
    </row>
    <row r="45" spans="1:6" ht="41.25" customHeight="1">
      <c r="A45" s="246" t="s">
        <v>13</v>
      </c>
      <c r="B45" s="245" t="s">
        <v>22</v>
      </c>
      <c r="C45" s="23" t="s">
        <v>26</v>
      </c>
      <c r="D45" s="33">
        <f>4988670-60641</f>
        <v>4928029</v>
      </c>
      <c r="E45" s="5"/>
      <c r="F45" s="101" t="s">
        <v>52</v>
      </c>
    </row>
    <row r="46" spans="1:6" ht="25.5">
      <c r="A46" s="246"/>
      <c r="B46" s="245"/>
      <c r="C46" s="23" t="s">
        <v>27</v>
      </c>
      <c r="D46" s="16"/>
      <c r="E46" s="47">
        <v>4628955.58</v>
      </c>
      <c r="F46" s="101" t="s">
        <v>41</v>
      </c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"/>
      <c r="B49" s="11"/>
      <c r="C49" s="11"/>
      <c r="D49" s="6"/>
      <c r="E49" s="6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5"/>
      <c r="F50" s="5"/>
    </row>
    <row r="51" spans="1:6">
      <c r="A51" s="246"/>
      <c r="B51" s="245"/>
      <c r="C51" s="23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D50+D45+D40+D35+D30+D25+D15+D20+D10+D5</f>
        <v>5712968.2300000004</v>
      </c>
      <c r="E54" s="32">
        <f>E6+E11+E16+E21+E26+E31+E36+E41+E46+E51</f>
        <v>4641281.58</v>
      </c>
      <c r="F54" s="6"/>
    </row>
  </sheetData>
  <mergeCells count="20">
    <mergeCell ref="D1:E1"/>
    <mergeCell ref="D2:E2"/>
    <mergeCell ref="A5:A6"/>
    <mergeCell ref="B5:B6"/>
    <mergeCell ref="B20:B21"/>
    <mergeCell ref="A20:A21"/>
    <mergeCell ref="B30:B31"/>
    <mergeCell ref="A30:A31"/>
    <mergeCell ref="A10:A11"/>
    <mergeCell ref="B10:B11"/>
    <mergeCell ref="B15:B16"/>
    <mergeCell ref="A15:A16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3">
    <tabColor rgb="FF00FF99"/>
    <pageSetUpPr fitToPage="1"/>
  </sheetPr>
  <dimension ref="A1:H54"/>
  <sheetViews>
    <sheetView showGridLines="0" workbookViewId="0">
      <selection activeCell="D30" activeCellId="1" sqref="D25 D30"/>
    </sheetView>
  </sheetViews>
  <sheetFormatPr defaultColWidth="8.85546875" defaultRowHeight="12.75"/>
  <cols>
    <col min="1" max="1" width="3.7109375" style="3" bestFit="1" customWidth="1"/>
    <col min="2" max="2" width="26.42578125" style="3" bestFit="1" customWidth="1"/>
    <col min="3" max="3" width="39" style="3" bestFit="1" customWidth="1"/>
    <col min="4" max="4" width="13.42578125" style="3" bestFit="1" customWidth="1"/>
    <col min="5" max="5" width="13.28515625" style="31" bestFit="1" customWidth="1"/>
    <col min="6" max="6" width="14.570312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52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>
      <c r="A2" s="4"/>
      <c r="B2" s="165" t="s">
        <v>229</v>
      </c>
      <c r="C2" s="129" t="s">
        <v>230</v>
      </c>
      <c r="D2" s="252" t="s">
        <v>153</v>
      </c>
      <c r="E2" s="252"/>
      <c r="F2" s="153">
        <v>2016</v>
      </c>
    </row>
    <row r="3" spans="1:6">
      <c r="A3" s="4"/>
      <c r="B3" s="41"/>
      <c r="C3" s="39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154" t="s">
        <v>23</v>
      </c>
      <c r="D5" s="5"/>
      <c r="E5" s="33"/>
      <c r="F5" s="5"/>
    </row>
    <row r="6" spans="1:6">
      <c r="A6" s="246"/>
      <c r="B6" s="245"/>
      <c r="C6" s="154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154" t="s">
        <v>23</v>
      </c>
      <c r="D10" s="5"/>
      <c r="E10" s="33"/>
      <c r="F10" s="5"/>
    </row>
    <row r="11" spans="1:6">
      <c r="A11" s="246"/>
      <c r="B11" s="245"/>
      <c r="C11" s="154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154" t="s">
        <v>23</v>
      </c>
      <c r="D15" s="26"/>
      <c r="E15" s="30"/>
      <c r="F15" s="26"/>
    </row>
    <row r="16" spans="1:6">
      <c r="A16" s="251"/>
      <c r="B16" s="249"/>
      <c r="C16" s="154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56" t="s">
        <v>25</v>
      </c>
      <c r="D20" s="26"/>
      <c r="E20" s="30"/>
      <c r="F20" s="26"/>
    </row>
    <row r="21" spans="1:8">
      <c r="A21" s="251"/>
      <c r="B21" s="254"/>
      <c r="C21" s="156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52"/>
      <c r="B24" s="156"/>
      <c r="C24" s="156"/>
      <c r="D24" s="6"/>
      <c r="E24" s="32"/>
      <c r="F24" s="6"/>
      <c r="H24" s="37"/>
    </row>
    <row r="25" spans="1:8">
      <c r="A25" s="152" t="s">
        <v>7</v>
      </c>
      <c r="B25" s="155" t="s">
        <v>19</v>
      </c>
      <c r="C25" s="154" t="s">
        <v>23</v>
      </c>
      <c r="D25" s="234">
        <v>187.74</v>
      </c>
      <c r="E25" s="30"/>
      <c r="F25" s="26"/>
      <c r="H25" s="37"/>
    </row>
    <row r="26" spans="1:8">
      <c r="A26" s="152"/>
      <c r="B26" s="155"/>
      <c r="C26" s="154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  <c r="H27" s="37"/>
    </row>
    <row r="28" spans="1:8">
      <c r="A28" s="12"/>
      <c r="B28" s="10"/>
      <c r="C28" s="10"/>
      <c r="D28" s="8"/>
      <c r="E28" s="34"/>
      <c r="F28" s="8"/>
      <c r="H28" s="37"/>
    </row>
    <row r="29" spans="1:8">
      <c r="A29" s="152"/>
      <c r="B29" s="156"/>
      <c r="C29" s="156"/>
      <c r="D29" s="6"/>
      <c r="E29" s="32"/>
      <c r="F29" s="6"/>
    </row>
    <row r="30" spans="1:8">
      <c r="A30" s="250" t="s">
        <v>9</v>
      </c>
      <c r="B30" s="248" t="s">
        <v>20</v>
      </c>
      <c r="C30" s="154" t="s">
        <v>23</v>
      </c>
      <c r="D30" s="234">
        <f>4482841.92-187.74</f>
        <v>4482654.18</v>
      </c>
      <c r="E30" s="33"/>
      <c r="F30" s="5"/>
    </row>
    <row r="31" spans="1:8">
      <c r="A31" s="251"/>
      <c r="B31" s="249"/>
      <c r="C31" s="154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52"/>
      <c r="B34" s="156"/>
      <c r="C34" s="156"/>
      <c r="D34" s="6"/>
      <c r="E34" s="32"/>
      <c r="F34" s="6"/>
    </row>
    <row r="35" spans="1:6">
      <c r="A35" s="246" t="s">
        <v>10</v>
      </c>
      <c r="B35" s="245" t="s">
        <v>21</v>
      </c>
      <c r="C35" s="154" t="s">
        <v>23</v>
      </c>
      <c r="D35" s="33"/>
      <c r="E35" s="33"/>
      <c r="F35" s="5"/>
    </row>
    <row r="36" spans="1:6">
      <c r="A36" s="246"/>
      <c r="B36" s="245"/>
      <c r="C36" s="154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52"/>
      <c r="B39" s="156"/>
      <c r="C39" s="156"/>
      <c r="D39" s="6"/>
      <c r="E39" s="32"/>
      <c r="F39" s="6"/>
    </row>
    <row r="40" spans="1:6">
      <c r="A40" s="246" t="s">
        <v>11</v>
      </c>
      <c r="B40" s="247" t="s">
        <v>12</v>
      </c>
      <c r="C40" s="156" t="s">
        <v>26</v>
      </c>
      <c r="D40" s="5"/>
      <c r="E40" s="33"/>
      <c r="F40" s="5"/>
    </row>
    <row r="41" spans="1:6">
      <c r="A41" s="246"/>
      <c r="B41" s="247"/>
      <c r="C41" s="156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52"/>
      <c r="B44" s="156"/>
      <c r="C44" s="156"/>
      <c r="D44" s="6"/>
      <c r="E44" s="32"/>
      <c r="F44" s="6"/>
    </row>
    <row r="45" spans="1:6">
      <c r="A45" s="246" t="s">
        <v>13</v>
      </c>
      <c r="B45" s="245" t="s">
        <v>22</v>
      </c>
      <c r="C45" s="154" t="s">
        <v>26</v>
      </c>
      <c r="D45" s="29"/>
      <c r="E45" s="33"/>
      <c r="F45" s="5"/>
    </row>
    <row r="46" spans="1:6">
      <c r="A46" s="246"/>
      <c r="B46" s="245"/>
      <c r="C46" s="154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52"/>
      <c r="B49" s="156"/>
      <c r="C49" s="156"/>
      <c r="D49" s="6"/>
      <c r="E49" s="32"/>
      <c r="F49" s="6"/>
    </row>
    <row r="50" spans="1:6">
      <c r="A50" s="246" t="s">
        <v>14</v>
      </c>
      <c r="B50" s="245" t="s">
        <v>15</v>
      </c>
      <c r="C50" s="154" t="s">
        <v>23</v>
      </c>
      <c r="D50" s="5"/>
      <c r="E50" s="33"/>
      <c r="F50" s="5"/>
    </row>
    <row r="51" spans="1:6">
      <c r="A51" s="246"/>
      <c r="B51" s="245"/>
      <c r="C51" s="154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4482841.92</v>
      </c>
      <c r="E54" s="32">
        <f>E6+E11+E16+E21+E26+E31+E36+E41+E46+E51</f>
        <v>0</v>
      </c>
      <c r="F54" s="6"/>
    </row>
  </sheetData>
  <mergeCells count="20">
    <mergeCell ref="A50:A51"/>
    <mergeCell ref="B50:B51"/>
    <mergeCell ref="A35:A36"/>
    <mergeCell ref="B35:B36"/>
    <mergeCell ref="A40:A41"/>
    <mergeCell ref="B40:B41"/>
    <mergeCell ref="A45:A46"/>
    <mergeCell ref="B45:B46"/>
    <mergeCell ref="A15:A16"/>
    <mergeCell ref="B15:B16"/>
    <mergeCell ref="A20:A21"/>
    <mergeCell ref="B20:B21"/>
    <mergeCell ref="A30:A31"/>
    <mergeCell ref="B30:B31"/>
    <mergeCell ref="D1:E1"/>
    <mergeCell ref="D2:E2"/>
    <mergeCell ref="A5:A6"/>
    <mergeCell ref="B5:B6"/>
    <mergeCell ref="A10:A11"/>
    <mergeCell ref="B10:B1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>
    <oddHeader>&amp;LWHIRLPOOL SLOVAKIA spol. s r.o.&amp;RDzP</oddHeader>
    <oddFooter>&amp;L&amp;F&amp;R&amp;A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3">
    <tabColor rgb="FF00FF99"/>
    <pageSetUpPr fitToPage="1"/>
  </sheetPr>
  <dimension ref="A1:F54"/>
  <sheetViews>
    <sheetView showGridLines="0" workbookViewId="0">
      <selection activeCell="D30" sqref="D30"/>
    </sheetView>
  </sheetViews>
  <sheetFormatPr defaultColWidth="8.85546875" defaultRowHeight="12.75"/>
  <cols>
    <col min="1" max="1" width="3.7109375" style="3" bestFit="1" customWidth="1"/>
    <col min="2" max="2" width="19" style="3" bestFit="1" customWidth="1"/>
    <col min="3" max="3" width="28.28515625" style="3" bestFit="1" customWidth="1"/>
    <col min="4" max="4" width="12.42578125" style="3" bestFit="1" customWidth="1"/>
    <col min="5" max="5" width="13.28515625" style="3" customWidth="1"/>
    <col min="6" max="6" width="22.5703125" style="3" customWidth="1"/>
    <col min="7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30" customHeight="1">
      <c r="A2" s="4"/>
      <c r="B2" s="5" t="s">
        <v>46</v>
      </c>
      <c r="C2" s="50" t="s">
        <v>188</v>
      </c>
      <c r="D2" s="252" t="s">
        <v>34</v>
      </c>
      <c r="E2" s="252"/>
      <c r="F2" s="42">
        <v>2016</v>
      </c>
    </row>
    <row r="3" spans="1:6" ht="12.75" customHeight="1">
      <c r="A3" s="4"/>
      <c r="B3" s="5"/>
      <c r="C3" s="50"/>
      <c r="D3" s="42" t="s">
        <v>30</v>
      </c>
      <c r="E3" s="42" t="s">
        <v>31</v>
      </c>
      <c r="F3" s="42" t="s">
        <v>32</v>
      </c>
    </row>
    <row r="4" spans="1:6" ht="25.5">
      <c r="A4" s="4"/>
      <c r="B4" s="4"/>
      <c r="C4" s="4"/>
      <c r="D4" s="51" t="s">
        <v>108</v>
      </c>
      <c r="E4" s="51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5"/>
      <c r="F5" s="5"/>
    </row>
    <row r="6" spans="1:6">
      <c r="A6" s="246"/>
      <c r="B6" s="245"/>
      <c r="C6" s="23" t="s">
        <v>24</v>
      </c>
      <c r="D6" s="8"/>
      <c r="E6" s="8"/>
      <c r="F6" s="8"/>
    </row>
    <row r="7" spans="1:6">
      <c r="A7" s="14"/>
      <c r="B7" s="24"/>
      <c r="C7" s="25"/>
      <c r="D7" s="8"/>
      <c r="E7" s="8"/>
      <c r="F7" s="8"/>
    </row>
    <row r="8" spans="1:6">
      <c r="A8" s="9"/>
      <c r="B8" s="10"/>
      <c r="C8" s="25"/>
      <c r="D8" s="8"/>
      <c r="E8" s="8"/>
      <c r="F8" s="8"/>
    </row>
    <row r="9" spans="1:6">
      <c r="A9" s="18"/>
      <c r="B9" s="19"/>
      <c r="C9" s="19"/>
      <c r="D9" s="6"/>
      <c r="E9" s="6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5"/>
      <c r="F10" s="5"/>
    </row>
    <row r="11" spans="1:6">
      <c r="A11" s="246"/>
      <c r="B11" s="245"/>
      <c r="C11" s="23" t="s">
        <v>24</v>
      </c>
      <c r="D11" s="16"/>
      <c r="E11" s="114"/>
      <c r="F11" s="16"/>
    </row>
    <row r="12" spans="1:6">
      <c r="A12" s="14"/>
      <c r="B12" s="25"/>
      <c r="C12" s="25"/>
      <c r="D12" s="16"/>
      <c r="E12" s="16"/>
      <c r="F12" s="16"/>
    </row>
    <row r="13" spans="1:6">
      <c r="A13" s="20"/>
      <c r="B13" s="21"/>
      <c r="C13" s="21"/>
      <c r="D13" s="22"/>
      <c r="E13" s="22"/>
      <c r="F13" s="22"/>
    </row>
    <row r="14" spans="1:6">
      <c r="A14" s="18"/>
      <c r="B14" s="19"/>
      <c r="C14" s="19"/>
      <c r="D14" s="6"/>
      <c r="E14" s="6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26"/>
      <c r="F15" s="26"/>
    </row>
    <row r="16" spans="1:6">
      <c r="A16" s="251"/>
      <c r="B16" s="249"/>
      <c r="C16" s="23" t="s">
        <v>24</v>
      </c>
      <c r="D16" s="16"/>
      <c r="E16" s="16"/>
      <c r="F16" s="16"/>
    </row>
    <row r="17" spans="1:6">
      <c r="A17" s="14"/>
      <c r="B17" s="17"/>
      <c r="C17" s="17"/>
      <c r="D17" s="16"/>
      <c r="E17" s="16"/>
      <c r="F17" s="16"/>
    </row>
    <row r="18" spans="1:6">
      <c r="A18" s="9"/>
      <c r="B18" s="10"/>
      <c r="C18" s="10"/>
      <c r="D18" s="8"/>
      <c r="E18" s="8"/>
      <c r="F18" s="8"/>
    </row>
    <row r="19" spans="1:6">
      <c r="A19" s="18"/>
      <c r="B19" s="19"/>
      <c r="C19" s="19"/>
      <c r="D19" s="6"/>
      <c r="E19" s="6"/>
      <c r="F19" s="6"/>
    </row>
    <row r="20" spans="1:6">
      <c r="A20" s="250" t="s">
        <v>6</v>
      </c>
      <c r="B20" s="253" t="s">
        <v>8</v>
      </c>
      <c r="C20" s="11" t="s">
        <v>25</v>
      </c>
      <c r="D20" s="26"/>
      <c r="E20" s="26"/>
      <c r="F20" s="26"/>
    </row>
    <row r="21" spans="1:6">
      <c r="A21" s="251"/>
      <c r="B21" s="254"/>
      <c r="C21" s="11" t="s">
        <v>26</v>
      </c>
      <c r="D21" s="16"/>
      <c r="E21" s="16"/>
      <c r="F21" s="16"/>
    </row>
    <row r="22" spans="1:6">
      <c r="A22" s="14"/>
      <c r="B22" s="15"/>
      <c r="C22" s="15"/>
      <c r="D22" s="16"/>
      <c r="E22" s="16"/>
      <c r="F22" s="16"/>
    </row>
    <row r="23" spans="1:6">
      <c r="A23" s="12"/>
      <c r="B23" s="13"/>
      <c r="C23" s="13"/>
      <c r="D23" s="8"/>
      <c r="E23" s="8"/>
      <c r="F23" s="8"/>
    </row>
    <row r="24" spans="1:6">
      <c r="A24" s="1"/>
      <c r="B24" s="11"/>
      <c r="C24" s="11"/>
      <c r="D24" s="6"/>
      <c r="E24" s="6"/>
      <c r="F24" s="6"/>
    </row>
    <row r="25" spans="1:6">
      <c r="A25" s="1" t="s">
        <v>7</v>
      </c>
      <c r="B25" s="7" t="s">
        <v>19</v>
      </c>
      <c r="C25" s="23" t="s">
        <v>23</v>
      </c>
      <c r="D25" s="26"/>
      <c r="E25" s="26"/>
      <c r="F25" s="26"/>
    </row>
    <row r="26" spans="1:6">
      <c r="A26" s="1"/>
      <c r="B26" s="7"/>
      <c r="C26" s="23" t="s">
        <v>24</v>
      </c>
      <c r="D26" s="16"/>
      <c r="E26" s="16"/>
      <c r="F26" s="16"/>
    </row>
    <row r="27" spans="1:6">
      <c r="A27" s="14"/>
      <c r="B27" s="17"/>
      <c r="C27" s="17"/>
      <c r="D27" s="16"/>
      <c r="E27" s="16"/>
      <c r="F27" s="16"/>
    </row>
    <row r="28" spans="1:6">
      <c r="A28" s="12"/>
      <c r="B28" s="10"/>
      <c r="C28" s="10"/>
      <c r="D28" s="8"/>
      <c r="E28" s="8"/>
      <c r="F28" s="8"/>
    </row>
    <row r="29" spans="1:6">
      <c r="A29" s="1"/>
      <c r="B29" s="11"/>
      <c r="C29" s="11"/>
      <c r="D29" s="6"/>
      <c r="E29" s="6"/>
      <c r="F29" s="6"/>
    </row>
    <row r="30" spans="1:6">
      <c r="A30" s="250" t="s">
        <v>9</v>
      </c>
      <c r="B30" s="248" t="s">
        <v>20</v>
      </c>
      <c r="C30" s="23" t="s">
        <v>23</v>
      </c>
      <c r="D30" s="234">
        <v>7380791.04</v>
      </c>
      <c r="E30" s="5"/>
      <c r="F30" s="5"/>
    </row>
    <row r="31" spans="1:6">
      <c r="A31" s="251"/>
      <c r="B31" s="249"/>
      <c r="C31" s="23" t="s">
        <v>24</v>
      </c>
      <c r="D31" s="16"/>
      <c r="E31" s="16"/>
      <c r="F31" s="16"/>
    </row>
    <row r="32" spans="1:6">
      <c r="A32" s="14"/>
      <c r="B32" s="17"/>
      <c r="C32" s="17"/>
      <c r="D32" s="16"/>
      <c r="E32" s="16"/>
      <c r="F32" s="16"/>
    </row>
    <row r="33" spans="1:6">
      <c r="A33" s="12"/>
      <c r="B33" s="10"/>
      <c r="C33" s="10"/>
      <c r="D33" s="8"/>
      <c r="E33" s="8"/>
      <c r="F33" s="8"/>
    </row>
    <row r="34" spans="1:6">
      <c r="A34" s="1"/>
      <c r="B34" s="11"/>
      <c r="C34" s="11"/>
      <c r="D34" s="6"/>
      <c r="E34" s="6"/>
      <c r="F34" s="6"/>
    </row>
    <row r="35" spans="1:6">
      <c r="A35" s="246" t="s">
        <v>10</v>
      </c>
      <c r="B35" s="245" t="s">
        <v>21</v>
      </c>
      <c r="C35" s="23" t="s">
        <v>23</v>
      </c>
      <c r="D35" s="5"/>
      <c r="E35" s="5"/>
      <c r="F35" s="5"/>
    </row>
    <row r="36" spans="1:6">
      <c r="A36" s="246"/>
      <c r="B36" s="245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16"/>
      <c r="F37" s="16"/>
    </row>
    <row r="38" spans="1:6" ht="13.15" customHeight="1">
      <c r="A38" s="12"/>
      <c r="B38" s="10"/>
      <c r="C38" s="10"/>
      <c r="D38" s="8"/>
      <c r="E38" s="8"/>
      <c r="F38" s="8"/>
    </row>
    <row r="39" spans="1:6">
      <c r="A39" s="1"/>
      <c r="B39" s="11"/>
      <c r="C39" s="11"/>
      <c r="D39" s="6"/>
      <c r="E39" s="6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5"/>
      <c r="F40" s="5"/>
    </row>
    <row r="41" spans="1:6">
      <c r="A41" s="246"/>
      <c r="B41" s="247"/>
      <c r="C41" s="11" t="s">
        <v>27</v>
      </c>
      <c r="D41" s="16"/>
      <c r="E41" s="16"/>
      <c r="F41" s="16"/>
    </row>
    <row r="42" spans="1:6">
      <c r="A42" s="14"/>
      <c r="B42" s="15"/>
      <c r="C42" s="15"/>
      <c r="D42" s="16"/>
      <c r="E42" s="16"/>
      <c r="F42" s="16"/>
    </row>
    <row r="43" spans="1:6">
      <c r="A43" s="12"/>
      <c r="B43" s="13"/>
      <c r="C43" s="13"/>
      <c r="D43" s="8"/>
      <c r="E43" s="8"/>
      <c r="F43" s="8"/>
    </row>
    <row r="44" spans="1:6">
      <c r="A44" s="1"/>
      <c r="B44" s="11"/>
      <c r="C44" s="11"/>
      <c r="D44" s="6"/>
      <c r="E44" s="6"/>
      <c r="F44" s="6" t="s">
        <v>50</v>
      </c>
    </row>
    <row r="45" spans="1:6">
      <c r="A45" s="246" t="s">
        <v>13</v>
      </c>
      <c r="B45" s="245" t="s">
        <v>22</v>
      </c>
      <c r="C45" s="23" t="s">
        <v>26</v>
      </c>
      <c r="D45" s="5"/>
      <c r="E45" s="5"/>
      <c r="F45" s="5"/>
    </row>
    <row r="46" spans="1:6" ht="16.5" customHeight="1">
      <c r="A46" s="246"/>
      <c r="B46" s="245"/>
      <c r="C46" s="23" t="s">
        <v>27</v>
      </c>
      <c r="D46" s="16"/>
      <c r="E46" s="47">
        <v>486854</v>
      </c>
      <c r="F46" s="101" t="s">
        <v>48</v>
      </c>
    </row>
    <row r="47" spans="1:6">
      <c r="A47" s="14"/>
      <c r="B47" s="25"/>
      <c r="C47" s="25"/>
      <c r="D47" s="16"/>
      <c r="E47" s="16"/>
      <c r="F47" s="16"/>
    </row>
    <row r="48" spans="1:6">
      <c r="A48" s="14"/>
      <c r="B48" s="15"/>
      <c r="C48" s="15"/>
      <c r="D48" s="8"/>
      <c r="E48" s="8"/>
      <c r="F48" s="8"/>
    </row>
    <row r="49" spans="1:6">
      <c r="A49" s="1"/>
      <c r="B49" s="11"/>
      <c r="C49" s="11"/>
      <c r="D49" s="6"/>
      <c r="E49" s="6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5"/>
      <c r="F50" s="5"/>
    </row>
    <row r="51" spans="1:6">
      <c r="A51" s="246"/>
      <c r="B51" s="245"/>
      <c r="C51" s="23" t="s">
        <v>24</v>
      </c>
      <c r="D51" s="8"/>
      <c r="E51" s="8"/>
      <c r="F51" s="8"/>
    </row>
    <row r="52" spans="1:6">
      <c r="A52" s="14"/>
      <c r="B52" s="25"/>
      <c r="C52" s="21"/>
      <c r="D52" s="8"/>
      <c r="E52" s="8"/>
      <c r="F52" s="8"/>
    </row>
    <row r="53" spans="1:6">
      <c r="A53" s="9"/>
      <c r="B53" s="10"/>
      <c r="C53" s="10"/>
      <c r="D53" s="8"/>
      <c r="E53" s="8"/>
      <c r="F53" s="8"/>
    </row>
    <row r="54" spans="1:6">
      <c r="A54" s="4"/>
      <c r="B54" s="4"/>
      <c r="C54" s="4"/>
      <c r="D54" s="32">
        <f>D50+D45+D40+D35+D30+D25+D15+D20+D10+D5</f>
        <v>7380791.04</v>
      </c>
      <c r="E54" s="32">
        <f>E6+E11+E16+E21+E26+E31+E36+E41+E46+E51</f>
        <v>486854</v>
      </c>
      <c r="F54" s="6"/>
    </row>
  </sheetData>
  <mergeCells count="20">
    <mergeCell ref="B35:B36"/>
    <mergeCell ref="A35:A36"/>
    <mergeCell ref="B50:B51"/>
    <mergeCell ref="A50:A51"/>
    <mergeCell ref="B45:B46"/>
    <mergeCell ref="A45:A46"/>
    <mergeCell ref="B40:B41"/>
    <mergeCell ref="A40:A41"/>
    <mergeCell ref="B15:B16"/>
    <mergeCell ref="A15:A16"/>
    <mergeCell ref="B20:B21"/>
    <mergeCell ref="A20:A21"/>
    <mergeCell ref="B30:B31"/>
    <mergeCell ref="A30:A31"/>
    <mergeCell ref="D1:E1"/>
    <mergeCell ref="D2:E2"/>
    <mergeCell ref="A5:A6"/>
    <mergeCell ref="B5:B6"/>
    <mergeCell ref="A10:A11"/>
    <mergeCell ref="B10:B1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>
    <oddHeader xml:space="preserve">&amp;LWHIRLPOOL SLOVAKIA spol. s r.o.&amp;RDzP 2009
</oddHeader>
    <oddFooter>&amp;L&amp;F&amp;R&amp;A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6">
    <tabColor rgb="FF00FF99"/>
    <pageSetUpPr fitToPage="1"/>
  </sheetPr>
  <dimension ref="A1:H58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0" activeCellId="1" sqref="D25 D30"/>
    </sheetView>
  </sheetViews>
  <sheetFormatPr defaultColWidth="8.85546875" defaultRowHeight="12.75"/>
  <cols>
    <col min="1" max="1" width="3.7109375" style="3" bestFit="1" customWidth="1"/>
    <col min="2" max="2" width="22.42578125" style="3" bestFit="1" customWidth="1"/>
    <col min="3" max="3" width="32.140625" style="3" bestFit="1" customWidth="1"/>
    <col min="4" max="4" width="16.140625" style="3" customWidth="1"/>
    <col min="5" max="5" width="17" style="31" customWidth="1"/>
    <col min="6" max="6" width="16.710937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 ht="38.25">
      <c r="A2" s="4"/>
      <c r="B2" s="55" t="s">
        <v>53</v>
      </c>
      <c r="C2" s="39" t="s">
        <v>189</v>
      </c>
      <c r="D2" s="252" t="s">
        <v>34</v>
      </c>
      <c r="E2" s="252"/>
      <c r="F2" s="42">
        <v>2015</v>
      </c>
    </row>
    <row r="3" spans="1:6">
      <c r="A3" s="4"/>
      <c r="B3" s="56"/>
      <c r="C3"/>
      <c r="D3" s="53" t="s">
        <v>30</v>
      </c>
      <c r="E3" s="53" t="s">
        <v>31</v>
      </c>
      <c r="F3" s="6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89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</row>
    <row r="25" spans="1:8">
      <c r="A25" s="1" t="s">
        <v>7</v>
      </c>
      <c r="B25" s="7" t="s">
        <v>19</v>
      </c>
      <c r="C25" s="23" t="s">
        <v>23</v>
      </c>
      <c r="D25" s="234">
        <v>249</v>
      </c>
      <c r="E25" s="30"/>
      <c r="F25" s="26"/>
    </row>
    <row r="26" spans="1:8">
      <c r="A26" s="1"/>
      <c r="B26" s="7"/>
      <c r="C26" s="23" t="s">
        <v>24</v>
      </c>
      <c r="D26" s="16"/>
      <c r="E26" s="47"/>
      <c r="F26" s="16"/>
      <c r="H26" s="38"/>
    </row>
    <row r="27" spans="1:8">
      <c r="A27" s="14"/>
      <c r="B27" s="17"/>
      <c r="C27" s="17"/>
      <c r="D27" s="16"/>
      <c r="E27" s="27"/>
      <c r="F27" s="16"/>
    </row>
    <row r="28" spans="1:8">
      <c r="A28" s="12"/>
      <c r="B28" s="10"/>
      <c r="C28" s="10"/>
      <c r="D28" s="8"/>
      <c r="E28" s="34"/>
      <c r="F28" s="8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234">
        <f>42692318.51+1118992.69-249</f>
        <v>43811062.199999996</v>
      </c>
      <c r="E30" s="33"/>
      <c r="F30" s="5"/>
    </row>
    <row r="31" spans="1:8">
      <c r="A31" s="251"/>
      <c r="B31" s="249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33"/>
      <c r="E35" s="33"/>
      <c r="F35" s="5"/>
    </row>
    <row r="36" spans="1:6">
      <c r="A36" s="246"/>
      <c r="B36" s="245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89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43811311.199999996</v>
      </c>
      <c r="E54" s="32">
        <f>E6+E11+E16+E21+E26+E31+E36+E41+E46+E51</f>
        <v>0</v>
      </c>
      <c r="F54" s="6"/>
    </row>
    <row r="56" spans="1:6">
      <c r="D56" s="31"/>
    </row>
    <row r="58" spans="1:6">
      <c r="D58" s="31"/>
    </row>
  </sheetData>
  <mergeCells count="20">
    <mergeCell ref="D1:E1"/>
    <mergeCell ref="D2:E2"/>
    <mergeCell ref="A5:A6"/>
    <mergeCell ref="B5:B6"/>
    <mergeCell ref="B20:B21"/>
    <mergeCell ref="A20:A21"/>
    <mergeCell ref="B30:B31"/>
    <mergeCell ref="A30:A31"/>
    <mergeCell ref="A10:A11"/>
    <mergeCell ref="B10:B11"/>
    <mergeCell ref="B15:B16"/>
    <mergeCell ref="A15:A16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>
    <oddHeader>&amp;LWHIRLPOOL SLOVAKIA spol. s r.o.&amp;RDzP 2009</oddHeader>
    <oddFooter>&amp;L&amp;F&amp;R&amp;A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tabColor rgb="FF00FF99"/>
    <pageSetUpPr fitToPage="1"/>
  </sheetPr>
  <dimension ref="A1:H5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defaultColWidth="8.85546875" defaultRowHeight="12.75"/>
  <cols>
    <col min="1" max="1" width="3.7109375" style="3" bestFit="1" customWidth="1"/>
    <col min="2" max="2" width="26" style="3" customWidth="1"/>
    <col min="3" max="3" width="39.140625" style="3" customWidth="1"/>
    <col min="4" max="4" width="13.42578125" style="3" bestFit="1" customWidth="1"/>
    <col min="5" max="5" width="13.28515625" style="31" bestFit="1" customWidth="1"/>
    <col min="6" max="6" width="16.7109375" style="3" bestFit="1" customWidth="1"/>
    <col min="7" max="7" width="8.85546875" style="3" customWidth="1"/>
    <col min="8" max="8" width="12.42578125" style="31" bestFit="1" customWidth="1"/>
    <col min="9" max="16384" width="8.85546875" style="3"/>
  </cols>
  <sheetData>
    <row r="1" spans="1:6" ht="25.5">
      <c r="A1" s="1" t="s">
        <v>0</v>
      </c>
      <c r="B1" s="2" t="s">
        <v>1</v>
      </c>
      <c r="C1" s="2" t="s">
        <v>28</v>
      </c>
      <c r="D1" s="246" t="s">
        <v>2</v>
      </c>
      <c r="E1" s="246"/>
      <c r="F1" s="2" t="s">
        <v>29</v>
      </c>
    </row>
    <row r="2" spans="1:6">
      <c r="A2" s="4"/>
      <c r="B2" s="126" t="s">
        <v>136</v>
      </c>
      <c r="C2" s="127" t="s">
        <v>198</v>
      </c>
      <c r="D2" s="252" t="s">
        <v>55</v>
      </c>
      <c r="E2" s="252"/>
      <c r="F2" s="42">
        <v>2016</v>
      </c>
    </row>
    <row r="3" spans="1:6">
      <c r="A3" s="4"/>
      <c r="B3" s="66"/>
      <c r="C3" s="127"/>
      <c r="D3" s="53" t="s">
        <v>30</v>
      </c>
      <c r="E3" s="53" t="s">
        <v>31</v>
      </c>
      <c r="F3" s="53" t="s">
        <v>32</v>
      </c>
    </row>
    <row r="4" spans="1:6" ht="25.5">
      <c r="A4" s="4"/>
      <c r="B4" s="4"/>
      <c r="C4" s="4"/>
      <c r="D4" s="51" t="s">
        <v>108</v>
      </c>
      <c r="E4" s="54" t="s">
        <v>109</v>
      </c>
      <c r="F4" s="6" t="s">
        <v>47</v>
      </c>
    </row>
    <row r="5" spans="1:6">
      <c r="A5" s="246" t="s">
        <v>3</v>
      </c>
      <c r="B5" s="245" t="s">
        <v>16</v>
      </c>
      <c r="C5" s="23" t="s">
        <v>23</v>
      </c>
      <c r="D5" s="5"/>
      <c r="E5" s="33"/>
      <c r="F5" s="5"/>
    </row>
    <row r="6" spans="1:6">
      <c r="A6" s="246"/>
      <c r="B6" s="245"/>
      <c r="C6" s="23" t="s">
        <v>24</v>
      </c>
      <c r="D6" s="8"/>
      <c r="E6" s="34"/>
      <c r="F6" s="8"/>
    </row>
    <row r="7" spans="1:6">
      <c r="A7" s="14"/>
      <c r="B7" s="24"/>
      <c r="C7" s="25"/>
      <c r="D7" s="8"/>
      <c r="E7" s="34"/>
      <c r="F7" s="8"/>
    </row>
    <row r="8" spans="1:6">
      <c r="A8" s="9"/>
      <c r="B8" s="10"/>
      <c r="C8" s="25"/>
      <c r="D8" s="8"/>
      <c r="E8" s="34"/>
      <c r="F8" s="8"/>
    </row>
    <row r="9" spans="1:6">
      <c r="A9" s="18"/>
      <c r="B9" s="19"/>
      <c r="C9" s="19"/>
      <c r="D9" s="6"/>
      <c r="E9" s="32"/>
      <c r="F9" s="6"/>
    </row>
    <row r="10" spans="1:6">
      <c r="A10" s="246" t="s">
        <v>4</v>
      </c>
      <c r="B10" s="245" t="s">
        <v>17</v>
      </c>
      <c r="C10" s="23" t="s">
        <v>23</v>
      </c>
      <c r="D10" s="5"/>
      <c r="E10" s="33"/>
      <c r="F10" s="5"/>
    </row>
    <row r="11" spans="1:6">
      <c r="A11" s="246"/>
      <c r="B11" s="245"/>
      <c r="C11" s="23" t="s">
        <v>24</v>
      </c>
      <c r="D11" s="16"/>
      <c r="E11" s="27"/>
      <c r="F11" s="16"/>
    </row>
    <row r="12" spans="1:6">
      <c r="A12" s="14"/>
      <c r="B12" s="25"/>
      <c r="C12" s="25"/>
      <c r="D12" s="16"/>
      <c r="E12" s="27"/>
      <c r="F12" s="16"/>
    </row>
    <row r="13" spans="1:6">
      <c r="A13" s="20"/>
      <c r="B13" s="21"/>
      <c r="C13" s="21"/>
      <c r="D13" s="22"/>
      <c r="E13" s="35"/>
      <c r="F13" s="22"/>
    </row>
    <row r="14" spans="1:6">
      <c r="A14" s="18"/>
      <c r="B14" s="19"/>
      <c r="C14" s="19"/>
      <c r="D14" s="6"/>
      <c r="E14" s="32"/>
      <c r="F14" s="6"/>
    </row>
    <row r="15" spans="1:6">
      <c r="A15" s="250" t="s">
        <v>5</v>
      </c>
      <c r="B15" s="248" t="s">
        <v>18</v>
      </c>
      <c r="C15" s="23" t="s">
        <v>23</v>
      </c>
      <c r="D15" s="26"/>
      <c r="E15" s="30"/>
      <c r="F15" s="26"/>
    </row>
    <row r="16" spans="1:6">
      <c r="A16" s="251"/>
      <c r="B16" s="249"/>
      <c r="C16" s="23" t="s">
        <v>24</v>
      </c>
      <c r="D16" s="16"/>
      <c r="E16" s="27"/>
      <c r="F16" s="16"/>
    </row>
    <row r="17" spans="1:8">
      <c r="A17" s="14"/>
      <c r="B17" s="17"/>
      <c r="C17" s="17"/>
      <c r="D17" s="16"/>
      <c r="E17" s="27"/>
      <c r="F17" s="16"/>
    </row>
    <row r="18" spans="1:8">
      <c r="A18" s="9"/>
      <c r="B18" s="10"/>
      <c r="C18" s="10"/>
      <c r="D18" s="8"/>
      <c r="E18" s="34"/>
      <c r="F18" s="8"/>
    </row>
    <row r="19" spans="1:8">
      <c r="A19" s="18"/>
      <c r="B19" s="19"/>
      <c r="C19" s="19"/>
      <c r="D19" s="6"/>
      <c r="E19" s="32"/>
      <c r="F19" s="6"/>
    </row>
    <row r="20" spans="1:8">
      <c r="A20" s="250" t="s">
        <v>6</v>
      </c>
      <c r="B20" s="253" t="s">
        <v>8</v>
      </c>
      <c r="C20" s="11" t="s">
        <v>25</v>
      </c>
      <c r="D20" s="26"/>
      <c r="E20" s="30"/>
      <c r="F20" s="26"/>
    </row>
    <row r="21" spans="1:8">
      <c r="A21" s="251"/>
      <c r="B21" s="254"/>
      <c r="C21" s="11" t="s">
        <v>26</v>
      </c>
      <c r="D21" s="16"/>
      <c r="E21" s="27"/>
      <c r="F21" s="16"/>
    </row>
    <row r="22" spans="1:8">
      <c r="A22" s="14"/>
      <c r="B22" s="15"/>
      <c r="C22" s="15"/>
      <c r="D22" s="16"/>
      <c r="E22" s="27"/>
      <c r="F22" s="16"/>
    </row>
    <row r="23" spans="1:8">
      <c r="A23" s="12"/>
      <c r="B23" s="13"/>
      <c r="C23" s="13"/>
      <c r="D23" s="8"/>
      <c r="E23" s="34"/>
      <c r="F23" s="8"/>
    </row>
    <row r="24" spans="1:8">
      <c r="A24" s="1"/>
      <c r="B24" s="11"/>
      <c r="C24" s="11"/>
      <c r="D24" s="6"/>
      <c r="E24" s="32"/>
      <c r="F24" s="6"/>
    </row>
    <row r="25" spans="1:8">
      <c r="A25" s="1" t="s">
        <v>7</v>
      </c>
      <c r="B25" s="7" t="s">
        <v>19</v>
      </c>
      <c r="C25" s="23" t="s">
        <v>23</v>
      </c>
      <c r="D25" s="36"/>
      <c r="E25" s="30"/>
      <c r="F25" s="26"/>
    </row>
    <row r="26" spans="1:8">
      <c r="A26" s="1"/>
      <c r="B26" s="7"/>
      <c r="C26" s="23" t="s">
        <v>24</v>
      </c>
      <c r="D26" s="16"/>
      <c r="E26" s="27"/>
      <c r="F26" s="16"/>
      <c r="H26" s="38"/>
    </row>
    <row r="27" spans="1:8">
      <c r="A27" s="14"/>
      <c r="B27" s="17"/>
      <c r="C27" s="17"/>
      <c r="D27" s="16"/>
      <c r="E27" s="27"/>
      <c r="F27" s="16"/>
    </row>
    <row r="28" spans="1:8">
      <c r="A28" s="12"/>
      <c r="B28" s="10"/>
      <c r="C28" s="10"/>
      <c r="D28" s="8"/>
      <c r="E28" s="34"/>
      <c r="F28" s="8"/>
    </row>
    <row r="29" spans="1:8">
      <c r="A29" s="1"/>
      <c r="B29" s="11"/>
      <c r="C29" s="11"/>
      <c r="D29" s="6"/>
      <c r="E29" s="32"/>
      <c r="F29" s="6"/>
    </row>
    <row r="30" spans="1:8">
      <c r="A30" s="250" t="s">
        <v>9</v>
      </c>
      <c r="B30" s="248" t="s">
        <v>20</v>
      </c>
      <c r="C30" s="23" t="s">
        <v>23</v>
      </c>
      <c r="D30" s="235">
        <v>6280277.2800000003</v>
      </c>
      <c r="E30" s="33"/>
      <c r="F30" s="5"/>
    </row>
    <row r="31" spans="1:8">
      <c r="A31" s="251"/>
      <c r="B31" s="249"/>
      <c r="C31" s="23" t="s">
        <v>24</v>
      </c>
      <c r="D31" s="16"/>
      <c r="E31" s="47"/>
      <c r="F31" s="16"/>
    </row>
    <row r="32" spans="1:8">
      <c r="A32" s="14"/>
      <c r="B32" s="17"/>
      <c r="C32" s="17"/>
      <c r="D32" s="16"/>
      <c r="E32" s="27"/>
      <c r="F32" s="16"/>
    </row>
    <row r="33" spans="1:6">
      <c r="A33" s="12"/>
      <c r="B33" s="10"/>
      <c r="C33" s="10"/>
      <c r="D33" s="8"/>
      <c r="E33" s="34"/>
      <c r="F33" s="8"/>
    </row>
    <row r="34" spans="1:6">
      <c r="A34" s="1"/>
      <c r="B34" s="11"/>
      <c r="C34" s="11"/>
      <c r="D34" s="6"/>
      <c r="E34" s="32"/>
      <c r="F34" s="6"/>
    </row>
    <row r="35" spans="1:6">
      <c r="A35" s="246" t="s">
        <v>10</v>
      </c>
      <c r="B35" s="245" t="s">
        <v>21</v>
      </c>
      <c r="C35" s="23" t="s">
        <v>23</v>
      </c>
      <c r="D35" s="90"/>
      <c r="E35" s="33"/>
      <c r="F35" s="5"/>
    </row>
    <row r="36" spans="1:6">
      <c r="A36" s="246"/>
      <c r="B36" s="245"/>
      <c r="C36" s="23" t="s">
        <v>24</v>
      </c>
      <c r="D36" s="16"/>
      <c r="E36" s="47"/>
      <c r="F36" s="16"/>
    </row>
    <row r="37" spans="1:6">
      <c r="A37" s="14"/>
      <c r="B37" s="25"/>
      <c r="C37" s="25"/>
      <c r="D37" s="16"/>
      <c r="E37" s="27"/>
      <c r="F37" s="16"/>
    </row>
    <row r="38" spans="1:6" ht="13.15" customHeight="1">
      <c r="A38" s="12"/>
      <c r="B38" s="10"/>
      <c r="C38" s="10"/>
      <c r="D38" s="8"/>
      <c r="E38" s="34"/>
      <c r="F38" s="8"/>
    </row>
    <row r="39" spans="1:6">
      <c r="A39" s="1"/>
      <c r="B39" s="11"/>
      <c r="C39" s="11"/>
      <c r="D39" s="6"/>
      <c r="E39" s="32"/>
      <c r="F39" s="6"/>
    </row>
    <row r="40" spans="1:6">
      <c r="A40" s="246" t="s">
        <v>11</v>
      </c>
      <c r="B40" s="247" t="s">
        <v>12</v>
      </c>
      <c r="C40" s="11" t="s">
        <v>26</v>
      </c>
      <c r="D40" s="5"/>
      <c r="E40" s="33"/>
      <c r="F40" s="5"/>
    </row>
    <row r="41" spans="1:6">
      <c r="A41" s="246"/>
      <c r="B41" s="247"/>
      <c r="C41" s="11" t="s">
        <v>27</v>
      </c>
      <c r="D41" s="16"/>
      <c r="E41" s="27"/>
      <c r="F41" s="16"/>
    </row>
    <row r="42" spans="1:6">
      <c r="A42" s="14"/>
      <c r="B42" s="15"/>
      <c r="C42" s="15"/>
      <c r="D42" s="16"/>
      <c r="E42" s="27"/>
      <c r="F42" s="16"/>
    </row>
    <row r="43" spans="1:6">
      <c r="A43" s="12"/>
      <c r="B43" s="13"/>
      <c r="C43" s="13"/>
      <c r="D43" s="8"/>
      <c r="E43" s="34"/>
      <c r="F43" s="8"/>
    </row>
    <row r="44" spans="1:6">
      <c r="A44" s="1"/>
      <c r="B44" s="11"/>
      <c r="C44" s="11"/>
      <c r="D44" s="6"/>
      <c r="E44" s="32"/>
      <c r="F44" s="6"/>
    </row>
    <row r="45" spans="1:6">
      <c r="A45" s="246" t="s">
        <v>13</v>
      </c>
      <c r="B45" s="245" t="s">
        <v>22</v>
      </c>
      <c r="C45" s="23" t="s">
        <v>26</v>
      </c>
      <c r="D45" s="29"/>
      <c r="E45" s="33"/>
      <c r="F45" s="5"/>
    </row>
    <row r="46" spans="1:6">
      <c r="A46" s="246"/>
      <c r="B46" s="245"/>
      <c r="C46" s="23" t="s">
        <v>27</v>
      </c>
      <c r="D46" s="16"/>
      <c r="E46" s="27"/>
      <c r="F46" s="16"/>
    </row>
    <row r="47" spans="1:6">
      <c r="A47" s="14"/>
      <c r="B47" s="25"/>
      <c r="C47" s="25"/>
      <c r="D47" s="16"/>
      <c r="E47" s="27"/>
      <c r="F47" s="16"/>
    </row>
    <row r="48" spans="1:6">
      <c r="A48" s="14"/>
      <c r="B48" s="15"/>
      <c r="C48" s="15"/>
      <c r="D48" s="8"/>
      <c r="E48" s="34"/>
      <c r="F48" s="8"/>
    </row>
    <row r="49" spans="1:6">
      <c r="A49" s="1"/>
      <c r="B49" s="11"/>
      <c r="C49" s="11"/>
      <c r="D49" s="6"/>
      <c r="E49" s="32"/>
      <c r="F49" s="6"/>
    </row>
    <row r="50" spans="1:6">
      <c r="A50" s="246" t="s">
        <v>14</v>
      </c>
      <c r="B50" s="245" t="s">
        <v>15</v>
      </c>
      <c r="C50" s="23" t="s">
        <v>23</v>
      </c>
      <c r="D50" s="5"/>
      <c r="E50" s="33"/>
      <c r="F50" s="5"/>
    </row>
    <row r="51" spans="1:6">
      <c r="A51" s="246"/>
      <c r="B51" s="245"/>
      <c r="C51" s="23" t="s">
        <v>24</v>
      </c>
      <c r="D51" s="8"/>
      <c r="E51" s="34"/>
      <c r="F51" s="8"/>
    </row>
    <row r="52" spans="1:6">
      <c r="A52" s="14"/>
      <c r="B52" s="25"/>
      <c r="C52" s="21"/>
      <c r="D52" s="8"/>
      <c r="E52" s="34"/>
      <c r="F52" s="8"/>
    </row>
    <row r="53" spans="1:6">
      <c r="A53" s="9"/>
      <c r="B53" s="10"/>
      <c r="C53" s="10"/>
      <c r="D53" s="8"/>
      <c r="E53" s="34"/>
      <c r="F53" s="8"/>
    </row>
    <row r="54" spans="1:6">
      <c r="A54" s="4"/>
      <c r="B54" s="4"/>
      <c r="C54" s="4"/>
      <c r="D54" s="32">
        <f>D50+D45+D40+D35+D30+D25+D15+D20+D10+D5</f>
        <v>6280277.2800000003</v>
      </c>
      <c r="E54" s="32">
        <f>E6+E11+E16+E21+E26+E31+E36+E41+E46+E51</f>
        <v>0</v>
      </c>
      <c r="F54" s="6"/>
    </row>
  </sheetData>
  <mergeCells count="20">
    <mergeCell ref="D1:E1"/>
    <mergeCell ref="D2:E2"/>
    <mergeCell ref="A5:A6"/>
    <mergeCell ref="B5:B6"/>
    <mergeCell ref="B20:B21"/>
    <mergeCell ref="A20:A21"/>
    <mergeCell ref="B30:B31"/>
    <mergeCell ref="A30:A31"/>
    <mergeCell ref="A10:A11"/>
    <mergeCell ref="B10:B11"/>
    <mergeCell ref="B15:B16"/>
    <mergeCell ref="A15:A16"/>
    <mergeCell ref="B35:B36"/>
    <mergeCell ref="A35:A36"/>
    <mergeCell ref="B50:B51"/>
    <mergeCell ref="A50:A51"/>
    <mergeCell ref="B45:B46"/>
    <mergeCell ref="A45:A46"/>
    <mergeCell ref="B40:B41"/>
    <mergeCell ref="A40:A4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headerFooter alignWithMargins="0">
    <oddHeader>&amp;LWHIRLPOOL SLOVAKIA spol. s r.o.&amp;RDzP2009</oddHeader>
    <oddFooter>&amp;L&amp;F&amp;R&amp;A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</vt:i4>
      </vt:variant>
    </vt:vector>
  </HeadingPairs>
  <TitlesOfParts>
    <vt:vector size="24" baseType="lpstr">
      <vt:lpstr>tax return reporting </vt:lpstr>
      <vt:lpstr>summary</vt:lpstr>
      <vt:lpstr>IT_WH</vt:lpstr>
      <vt:lpstr>IT_INdesit</vt:lpstr>
      <vt:lpstr>tab. DP_US</vt:lpstr>
      <vt:lpstr>tab.DP_UK</vt:lpstr>
      <vt:lpstr>GER_Ire</vt:lpstr>
      <vt:lpstr>GER_Bauk</vt:lpstr>
      <vt:lpstr>HU_WH</vt:lpstr>
      <vt:lpstr>HU_Indesit</vt:lpstr>
      <vt:lpstr>PL_WH</vt:lpstr>
      <vt:lpstr>PL_Indesit</vt:lpstr>
      <vt:lpstr>ESP</vt:lpstr>
      <vt:lpstr>tab.DP_CR</vt:lpstr>
      <vt:lpstr>FR</vt:lpstr>
      <vt:lpstr>tab.DP_RO</vt:lpstr>
      <vt:lpstr>tab.DP_WH ost_nak_predaj</vt:lpstr>
      <vt:lpstr>tab.DP_NOR</vt:lpstr>
      <vt:lpstr>tab.DP_DK</vt:lpstr>
      <vt:lpstr>tab.DP_FIN</vt:lpstr>
      <vt:lpstr>SWE_WH</vt:lpstr>
      <vt:lpstr>SWE_Ind</vt:lpstr>
      <vt:lpstr>tabuľka k DP_Finance_NL </vt:lpstr>
      <vt:lpstr>'tax return reporting '!Print_Area</vt:lpstr>
    </vt:vector>
  </TitlesOfParts>
  <Company>DÚ VDS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eva.zachova</dc:creator>
  <cp:lastModifiedBy>GRAINM</cp:lastModifiedBy>
  <cp:lastPrinted>2017-06-06T09:07:14Z</cp:lastPrinted>
  <dcterms:created xsi:type="dcterms:W3CDTF">2007-12-03T08:56:12Z</dcterms:created>
  <dcterms:modified xsi:type="dcterms:W3CDTF">2017-06-21T13:24:48Z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